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drawings/drawing9.xml" ContentType="application/vnd.openxmlformats-officedocument.drawingml.chartshapes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ml.chartshapes+xml"/>
  <Override PartName="/xl/charts/chart4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drawings/drawing15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drawings/drawing13.xml" ContentType="application/vnd.openxmlformats-officedocument.drawingml.chartshapes+xml"/>
  <Override PartName="/xl/drawings/drawing14.xml" ContentType="application/vnd.openxmlformats-officedocument.drawing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drawings/drawing10.xml" ContentType="application/vnd.openxmlformats-officedocument.drawingml.chartshapes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fileSharing readOnlyRecommended="1"/>
  <workbookPr codeName="ThisWorkbook"/>
  <bookViews>
    <workbookView xWindow="360" yWindow="60" windowWidth="11340" windowHeight="6030" tabRatio="708"/>
  </bookViews>
  <sheets>
    <sheet name="Informacja" sheetId="11" r:id="rId1"/>
    <sheet name="n,n" sheetId="10" r:id="rId2"/>
    <sheet name="2x2" sheetId="1" r:id="rId3"/>
    <sheet name="2x3" sheetId="2" r:id="rId4"/>
    <sheet name="3x3" sheetId="3" r:id="rId5"/>
    <sheet name="2x4" sheetId="4" r:id="rId6"/>
    <sheet name="2x5" sheetId="7" r:id="rId7"/>
    <sheet name="Test t" sheetId="8" r:id="rId8"/>
  </sheets>
  <calcPr calcId="125725"/>
</workbook>
</file>

<file path=xl/calcChain.xml><?xml version="1.0" encoding="utf-8"?>
<calcChain xmlns="http://schemas.openxmlformats.org/spreadsheetml/2006/main">
  <c r="H1" i="7"/>
  <c r="A33" i="4"/>
  <c r="C1"/>
  <c r="C2"/>
  <c r="C3"/>
  <c r="C4"/>
  <c r="C5"/>
  <c r="C37" s="1"/>
  <c r="A34"/>
  <c r="A35"/>
  <c r="A36"/>
  <c r="C33"/>
  <c r="A5"/>
  <c r="A37"/>
  <c r="C34"/>
  <c r="C35"/>
  <c r="C36"/>
  <c r="B4" i="10"/>
  <c r="C4" s="1"/>
  <c r="A34" i="3"/>
  <c r="B34"/>
  <c r="C34"/>
  <c r="A35"/>
  <c r="B35"/>
  <c r="C35"/>
  <c r="A36"/>
  <c r="B36"/>
  <c r="C36"/>
  <c r="D1"/>
  <c r="D4" s="1"/>
  <c r="D37" s="1"/>
  <c r="D2"/>
  <c r="D3"/>
  <c r="D34"/>
  <c r="B33" s="1"/>
  <c r="D35"/>
  <c r="D36"/>
  <c r="A4"/>
  <c r="A37"/>
  <c r="B4"/>
  <c r="B37"/>
  <c r="C4"/>
  <c r="C37"/>
  <c r="A34" i="7"/>
  <c r="B34"/>
  <c r="A36"/>
  <c r="B36"/>
  <c r="D56"/>
  <c r="D67" s="1"/>
  <c r="E56"/>
  <c r="F56"/>
  <c r="F67" s="1"/>
  <c r="A56" s="1"/>
  <c r="C3"/>
  <c r="C34"/>
  <c r="B56" s="1"/>
  <c r="C5"/>
  <c r="C36"/>
  <c r="E67"/>
  <c r="A35"/>
  <c r="B35"/>
  <c r="D57"/>
  <c r="D68" s="1"/>
  <c r="E57"/>
  <c r="F57"/>
  <c r="F68" s="1"/>
  <c r="A57" s="1"/>
  <c r="C4"/>
  <c r="C35"/>
  <c r="B57" s="1"/>
  <c r="E68"/>
  <c r="C8" i="8"/>
  <c r="B8"/>
  <c r="D8" s="1"/>
  <c r="D9" s="1"/>
  <c r="B6"/>
  <c r="B67" i="4"/>
  <c r="B68"/>
  <c r="B69"/>
  <c r="B66"/>
  <c r="A6" i="7"/>
  <c r="A66"/>
  <c r="B6"/>
  <c r="B66"/>
  <c r="A67"/>
  <c r="B67"/>
  <c r="A68"/>
  <c r="B68"/>
  <c r="A69"/>
  <c r="B69"/>
  <c r="B65"/>
  <c r="A65"/>
  <c r="C2"/>
  <c r="A61"/>
  <c r="B61"/>
  <c r="A62"/>
  <c r="B62"/>
  <c r="A63"/>
  <c r="B63"/>
  <c r="A64"/>
  <c r="B64"/>
  <c r="C1"/>
  <c r="B60" s="1"/>
  <c r="A60"/>
  <c r="G6" i="2"/>
  <c r="A6"/>
  <c r="C1"/>
  <c r="C2"/>
  <c r="C14" s="1"/>
  <c r="C18" s="1"/>
  <c r="A7"/>
  <c r="B6"/>
  <c r="B7"/>
  <c r="C6"/>
  <c r="A14"/>
  <c r="A18" s="1"/>
  <c r="A22" s="1"/>
  <c r="C7"/>
  <c r="B14"/>
  <c r="B18"/>
  <c r="C3"/>
  <c r="C13" s="1"/>
  <c r="C17" s="1"/>
  <c r="B21" s="1"/>
  <c r="A8"/>
  <c r="B8"/>
  <c r="A13"/>
  <c r="A17" s="1"/>
  <c r="A21" s="1"/>
  <c r="C8"/>
  <c r="B24" s="1"/>
  <c r="B13"/>
  <c r="B17"/>
  <c r="C12"/>
  <c r="C16" s="1"/>
  <c r="A12"/>
  <c r="A16"/>
  <c r="B12"/>
  <c r="B16"/>
  <c r="H6"/>
  <c r="B33" i="8"/>
  <c r="B34"/>
  <c r="B5"/>
  <c r="A31" i="2"/>
  <c r="B31"/>
  <c r="A32"/>
  <c r="B32"/>
  <c r="B30"/>
  <c r="A30"/>
  <c r="A4"/>
  <c r="A27"/>
  <c r="B4"/>
  <c r="B27"/>
  <c r="A28"/>
  <c r="B28"/>
  <c r="B26"/>
  <c r="A26"/>
  <c r="C4"/>
  <c r="C9"/>
  <c r="A20" s="1"/>
  <c r="A9"/>
  <c r="B10" s="1"/>
  <c r="F1" s="1"/>
  <c r="B9"/>
  <c r="A10"/>
  <c r="A73" i="3"/>
  <c r="B73"/>
  <c r="C73"/>
  <c r="A74"/>
  <c r="B74"/>
  <c r="C74"/>
  <c r="B72"/>
  <c r="C72"/>
  <c r="A72"/>
  <c r="C2" i="1"/>
  <c r="A18"/>
  <c r="B18"/>
  <c r="C1"/>
  <c r="B17" s="1"/>
  <c r="A17"/>
  <c r="A3"/>
  <c r="A14"/>
  <c r="B3"/>
  <c r="B14"/>
  <c r="B13"/>
  <c r="A13"/>
  <c r="A5"/>
  <c r="B5"/>
  <c r="A6"/>
  <c r="B6"/>
  <c r="C5"/>
  <c r="C6"/>
  <c r="A7"/>
  <c r="B7"/>
  <c r="B11"/>
  <c r="C65" i="4"/>
  <c r="B65"/>
  <c r="C64"/>
  <c r="B64"/>
  <c r="C63"/>
  <c r="B63"/>
  <c r="C62"/>
  <c r="B62"/>
  <c r="A57"/>
  <c r="B5"/>
  <c r="C66" s="1"/>
  <c r="B57"/>
  <c r="A58"/>
  <c r="B58"/>
  <c r="A59"/>
  <c r="B59"/>
  <c r="B56"/>
  <c r="A56"/>
  <c r="B33"/>
  <c r="A39" s="1"/>
  <c r="B34"/>
  <c r="B35"/>
  <c r="B36"/>
  <c r="A48" s="1"/>
  <c r="B37"/>
  <c r="B39" s="1"/>
  <c r="D49"/>
  <c r="D56" s="1"/>
  <c r="B47" s="1"/>
  <c r="E49"/>
  <c r="F49"/>
  <c r="F56" s="1"/>
  <c r="A47" s="1"/>
  <c r="F9" s="1"/>
  <c r="E56"/>
  <c r="D50"/>
  <c r="E50"/>
  <c r="F50" s="1"/>
  <c r="F57" s="1"/>
  <c r="D57"/>
  <c r="D51"/>
  <c r="D58" s="1"/>
  <c r="B49" s="1"/>
  <c r="E51"/>
  <c r="F51"/>
  <c r="F58" s="1"/>
  <c r="A49" s="1"/>
  <c r="F11" s="1"/>
  <c r="E58"/>
  <c r="D52"/>
  <c r="E52"/>
  <c r="F52" s="1"/>
  <c r="F59" s="1"/>
  <c r="A50" s="1"/>
  <c r="D59"/>
  <c r="D53"/>
  <c r="D60" s="1"/>
  <c r="B51" s="1"/>
  <c r="E53"/>
  <c r="F53"/>
  <c r="F60" s="1"/>
  <c r="A51" s="1"/>
  <c r="F13" s="1"/>
  <c r="E60"/>
  <c r="D48"/>
  <c r="E48"/>
  <c r="F48" s="1"/>
  <c r="F55" s="1"/>
  <c r="A46" s="1"/>
  <c r="D55"/>
  <c r="D40"/>
  <c r="D44" s="1"/>
  <c r="D41"/>
  <c r="D45" s="1"/>
  <c r="E40"/>
  <c r="E44"/>
  <c r="A43" s="1"/>
  <c r="F5" s="1"/>
  <c r="E41"/>
  <c r="E45"/>
  <c r="E42"/>
  <c r="E46" s="1"/>
  <c r="B43" s="1"/>
  <c r="F40"/>
  <c r="F44" s="1"/>
  <c r="A44" s="1"/>
  <c r="F41"/>
  <c r="F45" s="1"/>
  <c r="C40"/>
  <c r="C44"/>
  <c r="A41" s="1"/>
  <c r="C41"/>
  <c r="C45"/>
  <c r="C42"/>
  <c r="C46" s="1"/>
  <c r="B41" s="1"/>
  <c r="G2"/>
  <c r="H7"/>
  <c r="A32" i="7"/>
  <c r="B32"/>
  <c r="D51"/>
  <c r="E51"/>
  <c r="F51" s="1"/>
  <c r="F62" s="1"/>
  <c r="C32"/>
  <c r="B51" s="1"/>
  <c r="D62"/>
  <c r="E62"/>
  <c r="A33"/>
  <c r="B33"/>
  <c r="D52"/>
  <c r="E52"/>
  <c r="F52"/>
  <c r="F63" s="1"/>
  <c r="A52" s="1"/>
  <c r="G14" s="1"/>
  <c r="C33"/>
  <c r="D63"/>
  <c r="E63"/>
  <c r="B52"/>
  <c r="D53"/>
  <c r="E53"/>
  <c r="F53" s="1"/>
  <c r="F64" s="1"/>
  <c r="A53" s="1"/>
  <c r="D64"/>
  <c r="D54"/>
  <c r="E54"/>
  <c r="F54" s="1"/>
  <c r="F65" s="1"/>
  <c r="A54" s="1"/>
  <c r="D65"/>
  <c r="D55"/>
  <c r="E55"/>
  <c r="F55" s="1"/>
  <c r="F66" s="1"/>
  <c r="A55" s="1"/>
  <c r="D66"/>
  <c r="D50"/>
  <c r="E50"/>
  <c r="F50" s="1"/>
  <c r="F61" s="1"/>
  <c r="A50" s="1"/>
  <c r="D61"/>
  <c r="C6"/>
  <c r="C37" s="1"/>
  <c r="A37"/>
  <c r="B37"/>
  <c r="B39" s="1"/>
  <c r="F40"/>
  <c r="F41"/>
  <c r="F42" s="1"/>
  <c r="F46" s="1"/>
  <c r="G40"/>
  <c r="G44" s="1"/>
  <c r="A45" s="1"/>
  <c r="G41"/>
  <c r="G45" s="1"/>
  <c r="F44"/>
  <c r="F45"/>
  <c r="A44" s="1"/>
  <c r="E41"/>
  <c r="E40"/>
  <c r="D41"/>
  <c r="D40"/>
  <c r="C41"/>
  <c r="C40"/>
  <c r="D49"/>
  <c r="D60" s="1"/>
  <c r="B49" s="1"/>
  <c r="E49"/>
  <c r="F49"/>
  <c r="F60" s="1"/>
  <c r="A49" s="1"/>
  <c r="G11" s="1"/>
  <c r="E60"/>
  <c r="D48"/>
  <c r="D59" s="1"/>
  <c r="B48" s="1"/>
  <c r="E48"/>
  <c r="F48"/>
  <c r="F59" s="1"/>
  <c r="A48" s="1"/>
  <c r="G10" s="1"/>
  <c r="E59"/>
  <c r="I9"/>
  <c r="E44"/>
  <c r="E45"/>
  <c r="E42"/>
  <c r="E46"/>
  <c r="B43" s="1"/>
  <c r="D44"/>
  <c r="D45"/>
  <c r="D42"/>
  <c r="D46"/>
  <c r="B42" s="1"/>
  <c r="C44"/>
  <c r="C45"/>
  <c r="C42"/>
  <c r="C46"/>
  <c r="B41" s="1"/>
  <c r="G2" i="2"/>
  <c r="A55" i="3"/>
  <c r="A64"/>
  <c r="A56"/>
  <c r="A65"/>
  <c r="A41"/>
  <c r="A46"/>
  <c r="D44" s="1"/>
  <c r="A69"/>
  <c r="B69"/>
  <c r="C69"/>
  <c r="A70"/>
  <c r="B70"/>
  <c r="C70"/>
  <c r="B68"/>
  <c r="C68"/>
  <c r="A68"/>
  <c r="C56"/>
  <c r="C65"/>
  <c r="C55"/>
  <c r="C64"/>
  <c r="C41"/>
  <c r="C46"/>
  <c r="D50" s="1"/>
  <c r="C42"/>
  <c r="C47" s="1"/>
  <c r="A57"/>
  <c r="A66" s="1"/>
  <c r="C53"/>
  <c r="C62"/>
  <c r="C52"/>
  <c r="C61"/>
  <c r="C40"/>
  <c r="C45"/>
  <c r="D49" s="1"/>
  <c r="A54"/>
  <c r="A63" s="1"/>
  <c r="C39"/>
  <c r="C44"/>
  <c r="D48" s="1"/>
  <c r="C50"/>
  <c r="C59"/>
  <c r="C49"/>
  <c r="C58"/>
  <c r="A51"/>
  <c r="A60" s="1"/>
  <c r="B56"/>
  <c r="B65"/>
  <c r="B55"/>
  <c r="B64"/>
  <c r="B41"/>
  <c r="B46"/>
  <c r="D47" s="1"/>
  <c r="B42"/>
  <c r="B47" s="1"/>
  <c r="B53"/>
  <c r="B62"/>
  <c r="B52"/>
  <c r="B61"/>
  <c r="B40"/>
  <c r="B45"/>
  <c r="D46" s="1"/>
  <c r="B39"/>
  <c r="B44"/>
  <c r="D45" s="1"/>
  <c r="B49"/>
  <c r="B58"/>
  <c r="B50"/>
  <c r="B59"/>
  <c r="A52"/>
  <c r="A61"/>
  <c r="D43" s="1"/>
  <c r="A53"/>
  <c r="A62"/>
  <c r="A40"/>
  <c r="A45"/>
  <c r="A42"/>
  <c r="A47" s="1"/>
  <c r="A39"/>
  <c r="A44"/>
  <c r="A50"/>
  <c r="A59" s="1"/>
  <c r="A49"/>
  <c r="A58" s="1"/>
  <c r="D42" s="1"/>
  <c r="I2"/>
  <c r="E44" l="1"/>
  <c r="E39"/>
  <c r="E43"/>
  <c r="L10" i="7"/>
  <c r="H10"/>
  <c r="I10"/>
  <c r="L11"/>
  <c r="H11"/>
  <c r="I11"/>
  <c r="I14"/>
  <c r="L14"/>
  <c r="H14"/>
  <c r="H5" i="4"/>
  <c r="G5"/>
  <c r="K5"/>
  <c r="G13"/>
  <c r="K13"/>
  <c r="H13"/>
  <c r="G9"/>
  <c r="K9"/>
  <c r="H9"/>
  <c r="G1" i="2"/>
  <c r="K1"/>
  <c r="H1"/>
  <c r="D40" i="3"/>
  <c r="D41"/>
  <c r="D39"/>
  <c r="G3" s="1"/>
  <c r="E42"/>
  <c r="G4" s="1"/>
  <c r="A51" i="7"/>
  <c r="G13" s="1"/>
  <c r="G19"/>
  <c r="G18"/>
  <c r="A33" i="3"/>
  <c r="G1" s="1"/>
  <c r="E47"/>
  <c r="G10" s="1"/>
  <c r="E46"/>
  <c r="E45"/>
  <c r="E40"/>
  <c r="E41"/>
  <c r="E50"/>
  <c r="G14" s="1"/>
  <c r="E49"/>
  <c r="G13" s="1"/>
  <c r="E48"/>
  <c r="A39" i="7"/>
  <c r="G1" s="1"/>
  <c r="A43"/>
  <c r="G5" s="1"/>
  <c r="A42"/>
  <c r="G4" s="1"/>
  <c r="A41"/>
  <c r="G3" s="1"/>
  <c r="G11" i="4"/>
  <c r="K11"/>
  <c r="H11"/>
  <c r="A25" i="2"/>
  <c r="B20"/>
  <c r="B22"/>
  <c r="F5" s="1"/>
  <c r="A23"/>
  <c r="G5" i="3"/>
  <c r="G8"/>
  <c r="G9"/>
  <c r="G12"/>
  <c r="G6"/>
  <c r="F3" i="4"/>
  <c r="A42"/>
  <c r="F1"/>
  <c r="F3" i="2"/>
  <c r="F4"/>
  <c r="B23"/>
  <c r="A24"/>
  <c r="F8" s="1"/>
  <c r="C69" i="4"/>
  <c r="C68"/>
  <c r="C67"/>
  <c r="G42" i="7"/>
  <c r="G46" s="1"/>
  <c r="B45" s="1"/>
  <c r="G7" s="1"/>
  <c r="B44"/>
  <c r="G6" s="1"/>
  <c r="E61"/>
  <c r="B50" s="1"/>
  <c r="G12" s="1"/>
  <c r="E66"/>
  <c r="B55" s="1"/>
  <c r="G17" s="1"/>
  <c r="E65"/>
  <c r="B54" s="1"/>
  <c r="G16" s="1"/>
  <c r="E64"/>
  <c r="B53" s="1"/>
  <c r="G15" s="1"/>
  <c r="F42" i="4"/>
  <c r="F46" s="1"/>
  <c r="B44" s="1"/>
  <c r="F6" s="1"/>
  <c r="D42"/>
  <c r="D46" s="1"/>
  <c r="B42" s="1"/>
  <c r="E55"/>
  <c r="B46" s="1"/>
  <c r="F8" s="1"/>
  <c r="E59"/>
  <c r="B50" s="1"/>
  <c r="F12" s="1"/>
  <c r="E57"/>
  <c r="B48" s="1"/>
  <c r="F10" s="1"/>
  <c r="C3" i="1"/>
  <c r="B25" i="2"/>
  <c r="G8" i="4" l="1"/>
  <c r="H8"/>
  <c r="K8"/>
  <c r="I16" i="7"/>
  <c r="L16"/>
  <c r="H16"/>
  <c r="L12"/>
  <c r="H12"/>
  <c r="I12"/>
  <c r="H7"/>
  <c r="I7"/>
  <c r="I13" i="3"/>
  <c r="L13"/>
  <c r="H13"/>
  <c r="I10"/>
  <c r="L10"/>
  <c r="H10"/>
  <c r="H10" i="4"/>
  <c r="G10"/>
  <c r="K10"/>
  <c r="G6"/>
  <c r="K6"/>
  <c r="H6"/>
  <c r="H12"/>
  <c r="G12"/>
  <c r="K12"/>
  <c r="I15" i="7"/>
  <c r="L15"/>
  <c r="H15"/>
  <c r="I17"/>
  <c r="L17"/>
  <c r="H17"/>
  <c r="L6"/>
  <c r="H6"/>
  <c r="I6"/>
  <c r="H5" i="2"/>
  <c r="K5"/>
  <c r="G5"/>
  <c r="H14" i="3"/>
  <c r="I14"/>
  <c r="L14"/>
  <c r="H4"/>
  <c r="L4"/>
  <c r="I4"/>
  <c r="F4" i="1"/>
  <c r="C7"/>
  <c r="A11" s="1"/>
  <c r="F1" s="1"/>
  <c r="G8" i="2"/>
  <c r="K8"/>
  <c r="H8"/>
  <c r="G4"/>
  <c r="H4"/>
  <c r="K4"/>
  <c r="G1" i="4"/>
  <c r="H1"/>
  <c r="K1"/>
  <c r="H12" i="3"/>
  <c r="I12"/>
  <c r="L12"/>
  <c r="I8"/>
  <c r="L8"/>
  <c r="H8"/>
  <c r="L4" i="7"/>
  <c r="H4"/>
  <c r="I4"/>
  <c r="H18"/>
  <c r="L18"/>
  <c r="I18"/>
  <c r="L3" i="3"/>
  <c r="H3"/>
  <c r="I3"/>
  <c r="F4" i="4"/>
  <c r="F7" i="2"/>
  <c r="G7" i="3"/>
  <c r="G3" i="2"/>
  <c r="H3"/>
  <c r="K3"/>
  <c r="G3" i="4"/>
  <c r="H3"/>
  <c r="K3"/>
  <c r="H6" i="3"/>
  <c r="I6"/>
  <c r="L6"/>
  <c r="H9"/>
  <c r="I9"/>
  <c r="L9"/>
  <c r="L5"/>
  <c r="H5"/>
  <c r="I5"/>
  <c r="L3" i="7"/>
  <c r="H3"/>
  <c r="I3"/>
  <c r="L5"/>
  <c r="H5"/>
  <c r="I5"/>
  <c r="L1" i="3"/>
  <c r="I1"/>
  <c r="H1"/>
  <c r="H19" i="7"/>
  <c r="I19"/>
  <c r="L19"/>
  <c r="L13"/>
  <c r="I13"/>
  <c r="H13"/>
  <c r="F9" i="2"/>
  <c r="G11" i="3"/>
  <c r="G9" i="2" l="1"/>
  <c r="H9"/>
  <c r="K9"/>
  <c r="L11" i="3"/>
  <c r="I11"/>
  <c r="H11"/>
  <c r="H7"/>
  <c r="L7"/>
  <c r="I7"/>
  <c r="G4" i="4"/>
  <c r="K4"/>
  <c r="H4"/>
  <c r="G7" i="2"/>
  <c r="H7"/>
  <c r="K7"/>
  <c r="G1" i="1"/>
  <c r="H1"/>
  <c r="F3"/>
</calcChain>
</file>

<file path=xl/sharedStrings.xml><?xml version="1.0" encoding="utf-8"?>
<sst xmlns="http://schemas.openxmlformats.org/spreadsheetml/2006/main" count="216" uniqueCount="54">
  <si>
    <t>a/b+c</t>
  </si>
  <si>
    <t>b/a+c</t>
  </si>
  <si>
    <t>c/a+b</t>
  </si>
  <si>
    <t>G =</t>
  </si>
  <si>
    <t>cała tablica</t>
  </si>
  <si>
    <t xml:space="preserve">r = </t>
  </si>
  <si>
    <t>r =</t>
  </si>
  <si>
    <t>df =</t>
  </si>
  <si>
    <t>1/2+3+4</t>
  </si>
  <si>
    <t>2/1+3+4</t>
  </si>
  <si>
    <t>3/1+2+4</t>
  </si>
  <si>
    <t>4/1+2+3</t>
  </si>
  <si>
    <t>2/1+2+4</t>
  </si>
  <si>
    <t>1/2</t>
  </si>
  <si>
    <t>1/3</t>
  </si>
  <si>
    <t>1/4</t>
  </si>
  <si>
    <t>2/3</t>
  </si>
  <si>
    <t>2/4</t>
  </si>
  <si>
    <t>3/4</t>
  </si>
  <si>
    <t>1/2+3</t>
  </si>
  <si>
    <t>2/1+3</t>
  </si>
  <si>
    <t>3/1+2</t>
  </si>
  <si>
    <t>df</t>
  </si>
  <si>
    <t>A</t>
  </si>
  <si>
    <t>B</t>
  </si>
  <si>
    <t>5/1do4</t>
  </si>
  <si>
    <t>1/2 do 5</t>
  </si>
  <si>
    <t>2/1+3+4+5</t>
  </si>
  <si>
    <t>3/1+2+4+5</t>
  </si>
  <si>
    <t>4/1+2+3+5</t>
  </si>
  <si>
    <t>5/1+2+3+4</t>
  </si>
  <si>
    <t>1/5</t>
  </si>
  <si>
    <t>2/5</t>
  </si>
  <si>
    <t>3/5</t>
  </si>
  <si>
    <t>4/5</t>
  </si>
  <si>
    <t>całość</t>
  </si>
  <si>
    <r>
      <t xml:space="preserve">Analizowane liczebności wpisywać w niebieskim polu bez kasowania poprzednich wartości.              </t>
    </r>
    <r>
      <rPr>
        <b/>
        <sz val="10"/>
        <color indexed="12"/>
        <rFont val="Arial"/>
        <family val="2"/>
      </rPr>
      <t>Program autorski</t>
    </r>
  </si>
  <si>
    <t>C</t>
  </si>
  <si>
    <t>I</t>
  </si>
  <si>
    <t>II</t>
  </si>
  <si>
    <t>n</t>
  </si>
  <si>
    <t>śr.</t>
  </si>
  <si>
    <t>SD</t>
  </si>
  <si>
    <t>t</t>
  </si>
  <si>
    <t>Sxx</t>
  </si>
  <si>
    <t>SDśr</t>
  </si>
  <si>
    <t>Porównywanie dwóch liczebności z jednego zbioru</t>
  </si>
  <si>
    <t>n1</t>
  </si>
  <si>
    <t>n2</t>
  </si>
  <si>
    <r>
      <t>c</t>
    </r>
    <r>
      <rPr>
        <b/>
        <vertAlign val="superscript"/>
        <sz val="10"/>
        <color indexed="10"/>
        <rFont val="Times New Roman"/>
        <family val="1"/>
        <charset val="238"/>
      </rPr>
      <t>2</t>
    </r>
    <r>
      <rPr>
        <b/>
        <sz val="10"/>
        <color indexed="10"/>
        <rFont val="Times New Roman"/>
        <family val="1"/>
        <charset val="238"/>
      </rPr>
      <t xml:space="preserve"> =</t>
    </r>
  </si>
  <si>
    <r>
      <t xml:space="preserve">Porównywane liczebności wpisywać w niebieskich polach bez kasowania poprzednich wartości.              </t>
    </r>
    <r>
      <rPr>
        <b/>
        <sz val="10"/>
        <color indexed="12"/>
        <rFont val="Arial"/>
        <family val="2"/>
      </rPr>
      <t>Program autorski</t>
    </r>
  </si>
  <si>
    <r>
      <t xml:space="preserve">Analizowane liczebności wpisywać w niebieskim polu bez kasowania poprzednich wartości. "Płotek" oznacza, że trzeba uwzględnić analizę poniżej.    </t>
    </r>
    <r>
      <rPr>
        <b/>
        <sz val="10"/>
        <color indexed="12"/>
        <rFont val="Arial"/>
        <family val="2"/>
        <charset val="238"/>
      </rPr>
      <t>Program autorski</t>
    </r>
  </si>
  <si>
    <t>Analizowane liczebności wpisywać w niebieskim polu bez kasowania poprzednich wartości. "Płotek" oznacza, że trzeba uwzględnić analizę poniżej.</t>
  </si>
  <si>
    <t>Niniejszy program służy do analizy liczebności wpisanych w tabele o rozmiarach 2x2 do 2x5, a także 3x3 oraz do porównywania dwu liczebności (arkusz n,n). W arkuszu 'Test t' można obliczyć wartość funkcji t wstawiając dane dwu grup: liczebności, średnie i odchylenia standardowe.</t>
  </si>
</sst>
</file>

<file path=xl/styles.xml><?xml version="1.0" encoding="utf-8"?>
<styleSheet xmlns="http://schemas.openxmlformats.org/spreadsheetml/2006/main">
  <numFmts count="2">
    <numFmt numFmtId="165" formatCode="0.000"/>
    <numFmt numFmtId="167" formatCode="0.0"/>
  </numFmts>
  <fonts count="35">
    <font>
      <sz val="10"/>
      <name val="Arial"/>
      <charset val="238"/>
    </font>
    <font>
      <b/>
      <sz val="10"/>
      <name val="Arial"/>
      <family val="2"/>
    </font>
    <font>
      <b/>
      <sz val="10"/>
      <color indexed="10"/>
      <name val="Arial"/>
      <family val="2"/>
    </font>
    <font>
      <sz val="10"/>
      <color indexed="22"/>
      <name val="Arial"/>
      <family val="2"/>
      <charset val="238"/>
    </font>
    <font>
      <sz val="10"/>
      <color indexed="12"/>
      <name val="Arial"/>
      <family val="2"/>
      <charset val="238"/>
    </font>
    <font>
      <sz val="10"/>
      <name val="Arial"/>
      <family val="2"/>
    </font>
    <font>
      <sz val="10"/>
      <color indexed="22"/>
      <name val="Arial"/>
      <family val="2"/>
    </font>
    <font>
      <sz val="10"/>
      <color indexed="12"/>
      <name val="Arial"/>
      <family val="2"/>
    </font>
    <font>
      <b/>
      <sz val="8"/>
      <color indexed="10"/>
      <name val="Arial"/>
      <family val="2"/>
    </font>
    <font>
      <b/>
      <sz val="14"/>
      <color indexed="10"/>
      <name val="Arial"/>
      <family val="2"/>
    </font>
    <font>
      <sz val="8"/>
      <name val="Arial"/>
      <family val="2"/>
    </font>
    <font>
      <sz val="14"/>
      <name val="Arial"/>
      <family val="2"/>
    </font>
    <font>
      <sz val="9"/>
      <color indexed="12"/>
      <name val="Arial"/>
      <family val="2"/>
    </font>
    <font>
      <sz val="11"/>
      <color indexed="12"/>
      <name val="Arial"/>
      <family val="2"/>
    </font>
    <font>
      <sz val="10"/>
      <color indexed="47"/>
      <name val="Arial"/>
      <family val="2"/>
    </font>
    <font>
      <b/>
      <sz val="8"/>
      <color indexed="45"/>
      <name val="Arial"/>
      <family val="2"/>
    </font>
    <font>
      <b/>
      <sz val="9"/>
      <color indexed="12"/>
      <name val="Arial"/>
      <family val="2"/>
    </font>
    <font>
      <b/>
      <sz val="9"/>
      <color indexed="10"/>
      <name val="Arial"/>
      <family val="2"/>
    </font>
    <font>
      <sz val="10"/>
      <color indexed="22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indexed="10"/>
      <name val="Arial"/>
      <family val="2"/>
      <charset val="238"/>
    </font>
    <font>
      <sz val="10"/>
      <color indexed="47"/>
      <name val="Arial"/>
      <family val="2"/>
      <charset val="238"/>
    </font>
    <font>
      <b/>
      <sz val="10"/>
      <color indexed="12"/>
      <name val="Arial"/>
      <family val="2"/>
    </font>
    <font>
      <sz val="8"/>
      <name val="Arial"/>
      <family val="2"/>
      <charset val="238"/>
    </font>
    <font>
      <sz val="8"/>
      <name val="Arial"/>
      <family val="2"/>
      <charset val="238"/>
    </font>
    <font>
      <sz val="10"/>
      <name val="Times New Roman"/>
      <family val="1"/>
      <charset val="238"/>
    </font>
    <font>
      <sz val="12"/>
      <name val="Times New Roman"/>
      <family val="1"/>
      <charset val="238"/>
    </font>
    <font>
      <sz val="10"/>
      <name val="Arial CE"/>
      <charset val="238"/>
    </font>
    <font>
      <sz val="8"/>
      <color indexed="10"/>
      <name val="Arial"/>
      <family val="2"/>
      <charset val="238"/>
    </font>
    <font>
      <b/>
      <sz val="10"/>
      <color indexed="10"/>
      <name val="Symbol"/>
      <family val="1"/>
      <charset val="2"/>
    </font>
    <font>
      <b/>
      <vertAlign val="superscript"/>
      <sz val="10"/>
      <color indexed="10"/>
      <name val="Times New Roman"/>
      <family val="1"/>
      <charset val="238"/>
    </font>
    <font>
      <b/>
      <sz val="10"/>
      <color indexed="10"/>
      <name val="Times New Roman"/>
      <family val="1"/>
      <charset val="238"/>
    </font>
    <font>
      <b/>
      <sz val="10"/>
      <color indexed="12"/>
      <name val="Arial"/>
      <family val="2"/>
      <charset val="238"/>
    </font>
    <font>
      <b/>
      <sz val="10"/>
      <color indexed="8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15"/>
        <bgColor indexed="64"/>
      </patternFill>
    </fill>
  </fills>
  <borders count="30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38">
    <xf numFmtId="0" fontId="0" fillId="0" borderId="0" xfId="0"/>
    <xf numFmtId="165" fontId="0" fillId="0" borderId="0" xfId="0" applyNumberFormat="1"/>
    <xf numFmtId="2" fontId="0" fillId="0" borderId="0" xfId="0" applyNumberFormat="1"/>
    <xf numFmtId="2" fontId="2" fillId="0" borderId="0" xfId="0" applyNumberFormat="1" applyFont="1"/>
    <xf numFmtId="2" fontId="3" fillId="0" borderId="0" xfId="0" applyNumberFormat="1" applyFont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right"/>
    </xf>
    <xf numFmtId="0" fontId="1" fillId="2" borderId="1" xfId="0" applyFont="1" applyFill="1" applyBorder="1"/>
    <xf numFmtId="2" fontId="3" fillId="0" borderId="2" xfId="0" applyNumberFormat="1" applyFont="1" applyBorder="1"/>
    <xf numFmtId="2" fontId="3" fillId="0" borderId="3" xfId="0" applyNumberFormat="1" applyFont="1" applyBorder="1"/>
    <xf numFmtId="2" fontId="3" fillId="0" borderId="4" xfId="0" applyNumberFormat="1" applyFont="1" applyBorder="1"/>
    <xf numFmtId="2" fontId="3" fillId="0" borderId="5" xfId="0" applyNumberFormat="1" applyFont="1" applyBorder="1"/>
    <xf numFmtId="2" fontId="3" fillId="0" borderId="6" xfId="0" applyNumberFormat="1" applyFont="1" applyBorder="1"/>
    <xf numFmtId="2" fontId="3" fillId="0" borderId="7" xfId="0" applyNumberFormat="1" applyFont="1" applyBorder="1"/>
    <xf numFmtId="2" fontId="3" fillId="0" borderId="8" xfId="0" applyNumberFormat="1" applyFont="1" applyBorder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0" fillId="0" borderId="0" xfId="0" applyBorder="1" applyAlignment="1">
      <alignment horizontal="left"/>
    </xf>
    <xf numFmtId="0" fontId="0" fillId="2" borderId="8" xfId="0" applyFill="1" applyBorder="1"/>
    <xf numFmtId="0" fontId="5" fillId="0" borderId="0" xfId="0" applyFont="1" applyBorder="1" applyAlignment="1">
      <alignment horizontal="left" vertical="top" wrapText="1"/>
    </xf>
    <xf numFmtId="0" fontId="0" fillId="0" borderId="0" xfId="0" applyBorder="1" applyAlignment="1">
      <alignment vertical="center" wrapText="1"/>
    </xf>
    <xf numFmtId="2" fontId="6" fillId="0" borderId="0" xfId="0" applyNumberFormat="1" applyFont="1"/>
    <xf numFmtId="0" fontId="6" fillId="0" borderId="0" xfId="0" applyFont="1"/>
    <xf numFmtId="49" fontId="7" fillId="0" borderId="0" xfId="0" applyNumberFormat="1" applyFont="1" applyAlignment="1">
      <alignment horizontal="center"/>
    </xf>
    <xf numFmtId="2" fontId="6" fillId="0" borderId="2" xfId="0" applyNumberFormat="1" applyFont="1" applyBorder="1"/>
    <xf numFmtId="2" fontId="6" fillId="0" borderId="4" xfId="0" applyNumberFormat="1" applyFont="1" applyBorder="1"/>
    <xf numFmtId="2" fontId="6" fillId="0" borderId="9" xfId="0" applyNumberFormat="1" applyFont="1" applyBorder="1"/>
    <xf numFmtId="2" fontId="6" fillId="0" borderId="10" xfId="0" applyNumberFormat="1" applyFont="1" applyBorder="1"/>
    <xf numFmtId="2" fontId="6" fillId="0" borderId="5" xfId="0" applyNumberFormat="1" applyFont="1" applyBorder="1"/>
    <xf numFmtId="2" fontId="6" fillId="0" borderId="7" xfId="0" applyNumberFormat="1" applyFont="1" applyBorder="1"/>
    <xf numFmtId="2" fontId="6" fillId="0" borderId="8" xfId="0" applyNumberFormat="1" applyFont="1" applyBorder="1"/>
    <xf numFmtId="49" fontId="6" fillId="0" borderId="0" xfId="0" applyNumberFormat="1" applyFont="1" applyAlignment="1">
      <alignment horizontal="center"/>
    </xf>
    <xf numFmtId="0" fontId="0" fillId="0" borderId="8" xfId="0" applyBorder="1"/>
    <xf numFmtId="2" fontId="6" fillId="0" borderId="3" xfId="0" applyNumberFormat="1" applyFont="1" applyBorder="1"/>
    <xf numFmtId="2" fontId="6" fillId="0" borderId="0" xfId="0" applyNumberFormat="1" applyFont="1" applyBorder="1"/>
    <xf numFmtId="2" fontId="6" fillId="0" borderId="6" xfId="0" applyNumberFormat="1" applyFont="1" applyBorder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9" fillId="0" borderId="0" xfId="0" applyFont="1" applyAlignment="1"/>
    <xf numFmtId="0" fontId="11" fillId="0" borderId="0" xfId="0" applyFont="1"/>
    <xf numFmtId="0" fontId="0" fillId="0" borderId="0" xfId="0" applyBorder="1"/>
    <xf numFmtId="0" fontId="12" fillId="0" borderId="0" xfId="0" applyFont="1" applyAlignment="1">
      <alignment horizontal="right"/>
    </xf>
    <xf numFmtId="0" fontId="13" fillId="0" borderId="0" xfId="0" applyFont="1" applyAlignment="1">
      <alignment horizontal="left"/>
    </xf>
    <xf numFmtId="2" fontId="6" fillId="0" borderId="11" xfId="0" applyNumberFormat="1" applyFont="1" applyBorder="1"/>
    <xf numFmtId="0" fontId="6" fillId="0" borderId="6" xfId="0" applyFont="1" applyBorder="1"/>
    <xf numFmtId="0" fontId="6" fillId="0" borderId="0" xfId="0" applyFont="1" applyBorder="1"/>
    <xf numFmtId="1" fontId="6" fillId="0" borderId="0" xfId="0" applyNumberFormat="1" applyFont="1"/>
    <xf numFmtId="1" fontId="6" fillId="0" borderId="6" xfId="0" applyNumberFormat="1" applyFont="1" applyBorder="1"/>
    <xf numFmtId="1" fontId="6" fillId="0" borderId="0" xfId="0" applyNumberFormat="1" applyFont="1" applyBorder="1"/>
    <xf numFmtId="2" fontId="14" fillId="0" borderId="8" xfId="0" applyNumberFormat="1" applyFont="1" applyBorder="1"/>
    <xf numFmtId="0" fontId="0" fillId="0" borderId="6" xfId="0" applyBorder="1"/>
    <xf numFmtId="0" fontId="0" fillId="0" borderId="0" xfId="0" applyAlignment="1">
      <alignment horizontal="center"/>
    </xf>
    <xf numFmtId="167" fontId="8" fillId="0" borderId="0" xfId="0" applyNumberFormat="1" applyFont="1" applyAlignment="1">
      <alignment vertical="top" shrinkToFit="1"/>
    </xf>
    <xf numFmtId="0" fontId="15" fillId="0" borderId="0" xfId="0" applyFont="1"/>
    <xf numFmtId="0" fontId="16" fillId="0" borderId="0" xfId="0" applyFont="1" applyAlignment="1"/>
    <xf numFmtId="0" fontId="16" fillId="0" borderId="0" xfId="0" applyFont="1"/>
    <xf numFmtId="0" fontId="15" fillId="0" borderId="0" xfId="0" applyFont="1" applyAlignment="1">
      <alignment vertical="top" shrinkToFit="1"/>
    </xf>
    <xf numFmtId="0" fontId="17" fillId="0" borderId="0" xfId="0" applyFont="1"/>
    <xf numFmtId="167" fontId="0" fillId="0" borderId="0" xfId="0" applyNumberFormat="1" applyBorder="1" applyAlignment="1">
      <alignment vertical="center" wrapText="1"/>
    </xf>
    <xf numFmtId="167" fontId="18" fillId="0" borderId="0" xfId="0" applyNumberFormat="1" applyFont="1" applyBorder="1" applyAlignment="1">
      <alignment vertical="center" wrapText="1"/>
    </xf>
    <xf numFmtId="0" fontId="18" fillId="0" borderId="0" xfId="0" applyFont="1"/>
    <xf numFmtId="167" fontId="18" fillId="0" borderId="0" xfId="0" applyNumberFormat="1" applyFont="1"/>
    <xf numFmtId="0" fontId="0" fillId="0" borderId="0" xfId="0" applyFill="1" applyBorder="1"/>
    <xf numFmtId="0" fontId="0" fillId="0" borderId="0" xfId="0" applyFill="1" applyBorder="1" applyAlignment="1">
      <alignment horizontal="right"/>
    </xf>
    <xf numFmtId="2" fontId="0" fillId="0" borderId="0" xfId="0" applyNumberFormat="1" applyFill="1" applyBorder="1"/>
    <xf numFmtId="0" fontId="0" fillId="0" borderId="0" xfId="0" applyFill="1" applyBorder="1" applyAlignment="1">
      <alignment vertical="center" wrapText="1"/>
    </xf>
    <xf numFmtId="0" fontId="0" fillId="0" borderId="10" xfId="0" applyBorder="1"/>
    <xf numFmtId="0" fontId="20" fillId="0" borderId="0" xfId="0" applyFont="1"/>
    <xf numFmtId="49" fontId="3" fillId="0" borderId="0" xfId="0" applyNumberFormat="1" applyFont="1" applyAlignment="1">
      <alignment horizontal="center"/>
    </xf>
    <xf numFmtId="2" fontId="21" fillId="0" borderId="0" xfId="0" applyNumberFormat="1" applyFont="1"/>
    <xf numFmtId="49" fontId="4" fillId="0" borderId="0" xfId="0" applyNumberFormat="1" applyFont="1" applyAlignment="1">
      <alignment horizontal="center"/>
    </xf>
    <xf numFmtId="167" fontId="22" fillId="0" borderId="0" xfId="0" applyNumberFormat="1" applyFont="1" applyBorder="1" applyAlignment="1">
      <alignment vertical="center" wrapText="1"/>
    </xf>
    <xf numFmtId="2" fontId="3" fillId="0" borderId="0" xfId="0" applyNumberFormat="1" applyFont="1" applyBorder="1"/>
    <xf numFmtId="0" fontId="24" fillId="0" borderId="0" xfId="0" applyFont="1" applyFill="1"/>
    <xf numFmtId="167" fontId="0" fillId="0" borderId="0" xfId="0" applyNumberFormat="1"/>
    <xf numFmtId="2" fontId="3" fillId="0" borderId="12" xfId="0" applyNumberFormat="1" applyFont="1" applyBorder="1"/>
    <xf numFmtId="0" fontId="3" fillId="0" borderId="12" xfId="0" applyFont="1" applyBorder="1"/>
    <xf numFmtId="2" fontId="3" fillId="0" borderId="10" xfId="0" applyNumberFormat="1" applyFont="1" applyBorder="1"/>
    <xf numFmtId="167" fontId="3" fillId="0" borderId="0" xfId="0" applyNumberFormat="1" applyFont="1"/>
    <xf numFmtId="0" fontId="26" fillId="0" borderId="0" xfId="0" applyFont="1" applyAlignment="1">
      <alignment horizontal="center" wrapText="1"/>
    </xf>
    <xf numFmtId="0" fontId="26" fillId="0" borderId="0" xfId="0" applyFont="1" applyAlignment="1">
      <alignment wrapText="1"/>
    </xf>
    <xf numFmtId="0" fontId="26" fillId="0" borderId="0" xfId="0" applyFont="1" applyBorder="1" applyAlignment="1">
      <alignment horizontal="center" wrapText="1"/>
    </xf>
    <xf numFmtId="0" fontId="26" fillId="0" borderId="0" xfId="0" applyFont="1" applyBorder="1" applyAlignment="1">
      <alignment wrapText="1"/>
    </xf>
    <xf numFmtId="0" fontId="21" fillId="0" borderId="0" xfId="0" applyFont="1"/>
    <xf numFmtId="165" fontId="3" fillId="0" borderId="0" xfId="0" applyNumberFormat="1" applyFont="1"/>
    <xf numFmtId="0" fontId="27" fillId="0" borderId="0" xfId="0" applyFont="1" applyBorder="1" applyAlignment="1">
      <alignment horizontal="center" vertical="top" wrapText="1"/>
    </xf>
    <xf numFmtId="167" fontId="22" fillId="0" borderId="6" xfId="0" applyNumberFormat="1" applyFont="1" applyBorder="1" applyAlignment="1">
      <alignment vertical="center" wrapText="1"/>
    </xf>
    <xf numFmtId="167" fontId="22" fillId="0" borderId="0" xfId="0" applyNumberFormat="1" applyFont="1" applyFill="1" applyBorder="1" applyAlignment="1">
      <alignment vertical="center" wrapText="1"/>
    </xf>
    <xf numFmtId="167" fontId="18" fillId="0" borderId="6" xfId="0" applyNumberFormat="1" applyFont="1" applyBorder="1" applyAlignment="1">
      <alignment vertical="center" wrapText="1"/>
    </xf>
    <xf numFmtId="167" fontId="18" fillId="0" borderId="0" xfId="0" applyNumberFormat="1" applyFont="1" applyFill="1" applyBorder="1" applyAlignment="1">
      <alignment vertical="center" wrapText="1"/>
    </xf>
    <xf numFmtId="0" fontId="28" fillId="0" borderId="0" xfId="0" applyFont="1" applyBorder="1" applyAlignment="1">
      <alignment horizontal="right"/>
    </xf>
    <xf numFmtId="0" fontId="28" fillId="0" borderId="0" xfId="0" applyFont="1" applyBorder="1" applyAlignment="1"/>
    <xf numFmtId="2" fontId="20" fillId="0" borderId="0" xfId="0" applyNumberFormat="1" applyFont="1"/>
    <xf numFmtId="1" fontId="20" fillId="2" borderId="8" xfId="0" applyNumberFormat="1" applyFont="1" applyFill="1" applyBorder="1"/>
    <xf numFmtId="0" fontId="20" fillId="2" borderId="13" xfId="0" applyFont="1" applyFill="1" applyBorder="1"/>
    <xf numFmtId="0" fontId="20" fillId="2" borderId="14" xfId="0" applyFont="1" applyFill="1" applyBorder="1"/>
    <xf numFmtId="0" fontId="20" fillId="2" borderId="15" xfId="0" applyFont="1" applyFill="1" applyBorder="1"/>
    <xf numFmtId="0" fontId="20" fillId="2" borderId="16" xfId="0" applyFont="1" applyFill="1" applyBorder="1"/>
    <xf numFmtId="0" fontId="20" fillId="2" borderId="17" xfId="0" applyFont="1" applyFill="1" applyBorder="1"/>
    <xf numFmtId="0" fontId="20" fillId="2" borderId="18" xfId="0" applyFont="1" applyFill="1" applyBorder="1"/>
    <xf numFmtId="0" fontId="20" fillId="2" borderId="8" xfId="0" applyFont="1" applyFill="1" applyBorder="1"/>
    <xf numFmtId="0" fontId="20" fillId="3" borderId="19" xfId="0" applyFont="1" applyFill="1" applyBorder="1"/>
    <xf numFmtId="0" fontId="20" fillId="3" borderId="20" xfId="0" applyFont="1" applyFill="1" applyBorder="1"/>
    <xf numFmtId="0" fontId="29" fillId="0" borderId="0" xfId="0" applyFont="1" applyAlignment="1">
      <alignment horizontal="center"/>
    </xf>
    <xf numFmtId="0" fontId="30" fillId="0" borderId="0" xfId="0" applyFont="1" applyAlignment="1">
      <alignment horizontal="right"/>
    </xf>
    <xf numFmtId="0" fontId="0" fillId="0" borderId="0" xfId="0" applyAlignment="1">
      <alignment wrapText="1"/>
    </xf>
    <xf numFmtId="0" fontId="1" fillId="2" borderId="8" xfId="0" applyFont="1" applyFill="1" applyBorder="1"/>
    <xf numFmtId="0" fontId="19" fillId="0" borderId="4" xfId="0" applyFont="1" applyBorder="1"/>
    <xf numFmtId="0" fontId="19" fillId="0" borderId="10" xfId="0" applyFont="1" applyBorder="1"/>
    <xf numFmtId="0" fontId="19" fillId="0" borderId="5" xfId="0" applyFont="1" applyBorder="1"/>
    <xf numFmtId="0" fontId="19" fillId="0" borderId="6" xfId="0" applyFont="1" applyBorder="1"/>
    <xf numFmtId="0" fontId="19" fillId="0" borderId="8" xfId="0" applyFont="1" applyBorder="1"/>
    <xf numFmtId="0" fontId="1" fillId="2" borderId="21" xfId="0" applyFont="1" applyFill="1" applyBorder="1"/>
    <xf numFmtId="0" fontId="1" fillId="2" borderId="22" xfId="0" applyFont="1" applyFill="1" applyBorder="1"/>
    <xf numFmtId="0" fontId="0" fillId="0" borderId="4" xfId="0" applyBorder="1"/>
    <xf numFmtId="0" fontId="0" fillId="0" borderId="5" xfId="0" applyBorder="1"/>
    <xf numFmtId="0" fontId="34" fillId="2" borderId="8" xfId="0" applyFont="1" applyFill="1" applyBorder="1" applyAlignment="1">
      <alignment horizontal="right"/>
    </xf>
    <xf numFmtId="0" fontId="0" fillId="0" borderId="23" xfId="0" applyBorder="1" applyAlignment="1">
      <alignment vertical="top" wrapText="1"/>
    </xf>
    <xf numFmtId="0" fontId="0" fillId="0" borderId="24" xfId="0" applyBorder="1" applyAlignment="1">
      <alignment vertical="top" wrapText="1"/>
    </xf>
    <xf numFmtId="0" fontId="0" fillId="0" borderId="25" xfId="0" applyBorder="1" applyAlignment="1">
      <alignment vertical="top" wrapText="1"/>
    </xf>
    <xf numFmtId="0" fontId="0" fillId="0" borderId="26" xfId="0" applyBorder="1" applyAlignment="1">
      <alignment vertical="top" wrapText="1"/>
    </xf>
    <xf numFmtId="0" fontId="0" fillId="0" borderId="0" xfId="0" applyBorder="1" applyAlignment="1">
      <alignment vertical="top" wrapText="1"/>
    </xf>
    <xf numFmtId="0" fontId="0" fillId="0" borderId="27" xfId="0" applyBorder="1" applyAlignment="1">
      <alignment vertical="top" wrapText="1"/>
    </xf>
    <xf numFmtId="0" fontId="0" fillId="0" borderId="28" xfId="0" applyBorder="1" applyAlignment="1">
      <alignment vertical="top" wrapText="1"/>
    </xf>
    <xf numFmtId="0" fontId="0" fillId="0" borderId="29" xfId="0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27" xfId="0" applyBorder="1" applyAlignment="1">
      <alignment vertical="center" wrapText="1"/>
    </xf>
    <xf numFmtId="0" fontId="0" fillId="0" borderId="28" xfId="0" applyBorder="1" applyAlignment="1">
      <alignment vertical="center" wrapText="1"/>
    </xf>
    <xf numFmtId="0" fontId="0" fillId="0" borderId="29" xfId="0" applyBorder="1" applyAlignment="1">
      <alignment vertical="center" wrapText="1"/>
    </xf>
    <xf numFmtId="0" fontId="0" fillId="0" borderId="1" xfId="0" applyBorder="1" applyAlignment="1">
      <alignment vertical="center" wrapText="1"/>
    </xf>
  </cellXfs>
  <cellStyles count="1"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chart>
    <c:plotArea>
      <c:layout>
        <c:manualLayout>
          <c:layoutTarget val="inner"/>
          <c:xMode val="edge"/>
          <c:yMode val="edge"/>
          <c:x val="0.16517857142857142"/>
          <c:y val="0.12820577026126934"/>
          <c:w val="0.7723214285714286"/>
          <c:h val="0.71282408265265751"/>
        </c:manualLayout>
      </c:layout>
      <c:barChart>
        <c:barDir val="col"/>
        <c:grouping val="clustered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'2x2'!$A$12:$B$12</c:f>
              <c:strCache>
                <c:ptCount val="2"/>
                <c:pt idx="0">
                  <c:v>A</c:v>
                </c:pt>
                <c:pt idx="1">
                  <c:v>B</c:v>
                </c:pt>
              </c:strCache>
            </c:strRef>
          </c:cat>
          <c:val>
            <c:numRef>
              <c:f>'2x2'!$A$13:$B$13</c:f>
              <c:numCache>
                <c:formatCode>0.0</c:formatCode>
                <c:ptCount val="2"/>
                <c:pt idx="0">
                  <c:v>55.46875</c:v>
                </c:pt>
                <c:pt idx="1">
                  <c:v>62.755102040816325</c:v>
                </c:pt>
              </c:numCache>
            </c:numRef>
          </c:val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'2x2'!$A$12:$B$12</c:f>
              <c:strCache>
                <c:ptCount val="2"/>
                <c:pt idx="0">
                  <c:v>A</c:v>
                </c:pt>
                <c:pt idx="1">
                  <c:v>B</c:v>
                </c:pt>
              </c:strCache>
            </c:strRef>
          </c:cat>
          <c:val>
            <c:numRef>
              <c:f>'2x2'!$A$14:$B$14</c:f>
              <c:numCache>
                <c:formatCode>0.0</c:formatCode>
                <c:ptCount val="2"/>
                <c:pt idx="0">
                  <c:v>44.53125</c:v>
                </c:pt>
                <c:pt idx="1">
                  <c:v>37.244897959183675</c:v>
                </c:pt>
              </c:numCache>
            </c:numRef>
          </c:val>
        </c:ser>
        <c:axId val="121323520"/>
        <c:axId val="10211328"/>
      </c:barChart>
      <c:catAx>
        <c:axId val="121323520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0211328"/>
        <c:crosses val="autoZero"/>
        <c:auto val="1"/>
        <c:lblAlgn val="ctr"/>
        <c:lblOffset val="100"/>
        <c:tickLblSkip val="1"/>
        <c:tickMarkSkip val="1"/>
      </c:catAx>
      <c:valAx>
        <c:axId val="10211328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12132352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chart>
    <c:plotArea>
      <c:layout>
        <c:manualLayout>
          <c:layoutTarget val="inner"/>
          <c:xMode val="edge"/>
          <c:yMode val="edge"/>
          <c:x val="0.14068441064638784"/>
          <c:y val="0.12077351663230597"/>
          <c:w val="0.80608365019011408"/>
          <c:h val="0.72947204045912806"/>
        </c:manualLayout>
      </c:layout>
      <c:barChart>
        <c:barDir val="col"/>
        <c:grouping val="clustered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'2x5'!$A$59:$B$59</c:f>
              <c:strCache>
                <c:ptCount val="2"/>
                <c:pt idx="0">
                  <c:v>A</c:v>
                </c:pt>
                <c:pt idx="1">
                  <c:v>B</c:v>
                </c:pt>
              </c:strCache>
            </c:strRef>
          </c:cat>
          <c:val>
            <c:numRef>
              <c:f>'2x5'!$A$65:$B$65</c:f>
              <c:numCache>
                <c:formatCode>0.0</c:formatCode>
                <c:ptCount val="2"/>
                <c:pt idx="0">
                  <c:v>39.633027522935777</c:v>
                </c:pt>
                <c:pt idx="1">
                  <c:v>23.213194868662185</c:v>
                </c:pt>
              </c:numCache>
            </c:numRef>
          </c:val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'2x5'!$A$59:$B$59</c:f>
              <c:strCache>
                <c:ptCount val="2"/>
                <c:pt idx="0">
                  <c:v>A</c:v>
                </c:pt>
                <c:pt idx="1">
                  <c:v>B</c:v>
                </c:pt>
              </c:strCache>
            </c:strRef>
          </c:cat>
          <c:val>
            <c:numRef>
              <c:f>'2x5'!$A$66:$B$66</c:f>
              <c:numCache>
                <c:formatCode>0.0</c:formatCode>
                <c:ptCount val="2"/>
                <c:pt idx="0">
                  <c:v>36.513761467889907</c:v>
                </c:pt>
                <c:pt idx="1">
                  <c:v>56.322541233964571</c:v>
                </c:pt>
              </c:numCache>
            </c:numRef>
          </c:val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'2x5'!$A$59:$B$59</c:f>
              <c:strCache>
                <c:ptCount val="2"/>
                <c:pt idx="0">
                  <c:v>A</c:v>
                </c:pt>
                <c:pt idx="1">
                  <c:v>B</c:v>
                </c:pt>
              </c:strCache>
            </c:strRef>
          </c:cat>
          <c:val>
            <c:numRef>
              <c:f>'2x5'!$A$67:$B$67</c:f>
              <c:numCache>
                <c:formatCode>0.0</c:formatCode>
                <c:ptCount val="2"/>
                <c:pt idx="0">
                  <c:v>13.944954128440367</c:v>
                </c:pt>
                <c:pt idx="1">
                  <c:v>12.950519242516799</c:v>
                </c:pt>
              </c:numCache>
            </c:numRef>
          </c:val>
        </c:ser>
        <c:ser>
          <c:idx val="3"/>
          <c:order val="3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'2x5'!$A$59:$B$59</c:f>
              <c:strCache>
                <c:ptCount val="2"/>
                <c:pt idx="0">
                  <c:v>A</c:v>
                </c:pt>
                <c:pt idx="1">
                  <c:v>B</c:v>
                </c:pt>
              </c:strCache>
            </c:strRef>
          </c:cat>
          <c:val>
            <c:numRef>
              <c:f>'2x5'!$A$68:$B$68</c:f>
              <c:numCache>
                <c:formatCode>0.0</c:formatCode>
                <c:ptCount val="2"/>
                <c:pt idx="0">
                  <c:v>6.7889908256880735</c:v>
                </c:pt>
                <c:pt idx="1">
                  <c:v>4.1539401343921805</c:v>
                </c:pt>
              </c:numCache>
            </c:numRef>
          </c:val>
        </c:ser>
        <c:ser>
          <c:idx val="4"/>
          <c:order val="4"/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'2x5'!$A$59:$B$59</c:f>
              <c:strCache>
                <c:ptCount val="2"/>
                <c:pt idx="0">
                  <c:v>A</c:v>
                </c:pt>
                <c:pt idx="1">
                  <c:v>B</c:v>
                </c:pt>
              </c:strCache>
            </c:strRef>
          </c:cat>
          <c:val>
            <c:numRef>
              <c:f>'2x5'!$A$69:$B$69</c:f>
              <c:numCache>
                <c:formatCode>0.0</c:formatCode>
                <c:ptCount val="2"/>
                <c:pt idx="0">
                  <c:v>3.1192660550458715</c:v>
                </c:pt>
                <c:pt idx="1">
                  <c:v>3.3598045204642637</c:v>
                </c:pt>
              </c:numCache>
            </c:numRef>
          </c:val>
        </c:ser>
        <c:axId val="35058432"/>
        <c:axId val="35059968"/>
      </c:barChart>
      <c:catAx>
        <c:axId val="35058432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35059968"/>
        <c:crosses val="autoZero"/>
        <c:auto val="1"/>
        <c:lblAlgn val="ctr"/>
        <c:lblOffset val="100"/>
        <c:tickLblSkip val="1"/>
        <c:tickMarkSkip val="1"/>
      </c:catAx>
      <c:valAx>
        <c:axId val="35059968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3505843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horizontalDpi="-3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chart>
    <c:plotArea>
      <c:layout>
        <c:manualLayout>
          <c:layoutTarget val="inner"/>
          <c:xMode val="edge"/>
          <c:yMode val="edge"/>
          <c:x val="0.14864930254655187"/>
          <c:y val="0.13297872340425532"/>
          <c:w val="0.78829175592868428"/>
          <c:h val="0.7021276595744681"/>
        </c:manualLayout>
      </c:layout>
      <c:barChart>
        <c:barDir val="col"/>
        <c:grouping val="clustered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'2x2'!$A$16:$B$16</c:f>
              <c:strCache>
                <c:ptCount val="2"/>
                <c:pt idx="0">
                  <c:v>A</c:v>
                </c:pt>
                <c:pt idx="1">
                  <c:v>B</c:v>
                </c:pt>
              </c:strCache>
            </c:strRef>
          </c:cat>
          <c:val>
            <c:numRef>
              <c:f>'2x2'!$A$17:$B$17</c:f>
              <c:numCache>
                <c:formatCode>0.0</c:formatCode>
                <c:ptCount val="2"/>
                <c:pt idx="0">
                  <c:v>27.788649706457925</c:v>
                </c:pt>
                <c:pt idx="1">
                  <c:v>72.211350293542068</c:v>
                </c:pt>
              </c:numCache>
            </c:numRef>
          </c:val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'2x2'!$A$16:$B$16</c:f>
              <c:strCache>
                <c:ptCount val="2"/>
                <c:pt idx="0">
                  <c:v>A</c:v>
                </c:pt>
                <c:pt idx="1">
                  <c:v>B</c:v>
                </c:pt>
              </c:strCache>
            </c:strRef>
          </c:cat>
          <c:val>
            <c:numRef>
              <c:f>'2x2'!$A$18:$B$18</c:f>
              <c:numCache>
                <c:formatCode>0.0</c:formatCode>
                <c:ptCount val="2"/>
                <c:pt idx="0">
                  <c:v>34.234234234234236</c:v>
                </c:pt>
                <c:pt idx="1">
                  <c:v>65.765765765765764</c:v>
                </c:pt>
              </c:numCache>
            </c:numRef>
          </c:val>
        </c:ser>
        <c:axId val="34814976"/>
        <c:axId val="34833152"/>
      </c:barChart>
      <c:catAx>
        <c:axId val="34814976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34833152"/>
        <c:crosses val="autoZero"/>
        <c:auto val="1"/>
        <c:lblAlgn val="ctr"/>
        <c:lblOffset val="100"/>
        <c:tickLblSkip val="1"/>
        <c:tickMarkSkip val="1"/>
      </c:catAx>
      <c:valAx>
        <c:axId val="34833152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3481497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4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chart>
    <c:plotArea>
      <c:layout>
        <c:manualLayout>
          <c:layoutTarget val="inner"/>
          <c:xMode val="edge"/>
          <c:yMode val="edge"/>
          <c:x val="0.14979786697769124"/>
          <c:y val="0.12690355329949238"/>
          <c:w val="0.79352383588182385"/>
          <c:h val="0.71573604060913709"/>
        </c:manualLayout>
      </c:layout>
      <c:barChart>
        <c:barDir val="col"/>
        <c:grouping val="clustered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'2x3'!$A$26:$B$26</c:f>
              <c:numCache>
                <c:formatCode>0.0</c:formatCode>
                <c:ptCount val="2"/>
                <c:pt idx="0">
                  <c:v>4.3478260869565215</c:v>
                </c:pt>
                <c:pt idx="1">
                  <c:v>27.272727272727273</c:v>
                </c:pt>
              </c:numCache>
            </c:numRef>
          </c:val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'2x3'!$A$27:$B$27</c:f>
              <c:numCache>
                <c:formatCode>0.0</c:formatCode>
                <c:ptCount val="2"/>
                <c:pt idx="0">
                  <c:v>34.782608695652172</c:v>
                </c:pt>
                <c:pt idx="1">
                  <c:v>59.090909090909093</c:v>
                </c:pt>
              </c:numCache>
            </c:numRef>
          </c:val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'2x3'!$A$28:$B$28</c:f>
              <c:numCache>
                <c:formatCode>0.0</c:formatCode>
                <c:ptCount val="2"/>
                <c:pt idx="0">
                  <c:v>60.869565217391305</c:v>
                </c:pt>
                <c:pt idx="1">
                  <c:v>13.636363636363637</c:v>
                </c:pt>
              </c:numCache>
            </c:numRef>
          </c:val>
        </c:ser>
        <c:axId val="34854400"/>
        <c:axId val="34855936"/>
      </c:barChart>
      <c:catAx>
        <c:axId val="34854400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34855936"/>
        <c:crosses val="autoZero"/>
        <c:auto val="1"/>
        <c:lblAlgn val="ctr"/>
        <c:lblOffset val="100"/>
        <c:tickLblSkip val="1"/>
        <c:tickMarkSkip val="1"/>
      </c:catAx>
      <c:valAx>
        <c:axId val="34855936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34854400"/>
        <c:crosses val="autoZero"/>
        <c:crossBetween val="between"/>
        <c:majorUnit val="1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chart>
    <c:plotArea>
      <c:layout>
        <c:manualLayout>
          <c:layoutTarget val="inner"/>
          <c:xMode val="edge"/>
          <c:yMode val="edge"/>
          <c:x val="0.15102040816326531"/>
          <c:y val="0.12886597938144329"/>
          <c:w val="0.7918367346938775"/>
          <c:h val="0.71134020618556704"/>
        </c:manualLayout>
      </c:layout>
      <c:barChart>
        <c:barDir val="col"/>
        <c:grouping val="clustered"/>
        <c:ser>
          <c:idx val="0"/>
          <c:order val="0"/>
          <c:tx>
            <c:strRef>
              <c:f>'2x3'!$A$29</c:f>
              <c:strCache>
                <c:ptCount val="1"/>
                <c:pt idx="0">
                  <c:v>A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'2x3'!$A$30:$A$32</c:f>
              <c:numCache>
                <c:formatCode>0.0</c:formatCode>
                <c:ptCount val="3"/>
                <c:pt idx="0">
                  <c:v>14.285714285714286</c:v>
                </c:pt>
                <c:pt idx="1">
                  <c:v>38.095238095238095</c:v>
                </c:pt>
                <c:pt idx="2">
                  <c:v>82.352941176470594</c:v>
                </c:pt>
              </c:numCache>
            </c:numRef>
          </c:val>
        </c:ser>
        <c:ser>
          <c:idx val="1"/>
          <c:order val="1"/>
          <c:tx>
            <c:strRef>
              <c:f>'2x3'!$B$29</c:f>
              <c:strCache>
                <c:ptCount val="1"/>
                <c:pt idx="0">
                  <c:v>B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'2x3'!$B$30:$B$32</c:f>
              <c:numCache>
                <c:formatCode>0.0</c:formatCode>
                <c:ptCount val="3"/>
                <c:pt idx="0">
                  <c:v>85.714285714285708</c:v>
                </c:pt>
                <c:pt idx="1">
                  <c:v>61.904761904761905</c:v>
                </c:pt>
                <c:pt idx="2">
                  <c:v>17.647058823529413</c:v>
                </c:pt>
              </c:numCache>
            </c:numRef>
          </c:val>
        </c:ser>
        <c:axId val="34876032"/>
        <c:axId val="34881920"/>
      </c:barChart>
      <c:catAx>
        <c:axId val="34876032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34881920"/>
        <c:crosses val="autoZero"/>
        <c:auto val="1"/>
        <c:lblAlgn val="ctr"/>
        <c:lblOffset val="100"/>
        <c:tickLblSkip val="1"/>
        <c:tickMarkSkip val="1"/>
      </c:catAx>
      <c:valAx>
        <c:axId val="3488192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3487603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chart>
    <c:plotArea>
      <c:layout>
        <c:manualLayout>
          <c:layoutTarget val="inner"/>
          <c:xMode val="edge"/>
          <c:yMode val="edge"/>
          <c:x val="0.15289256198347106"/>
          <c:y val="0.1295340064716404"/>
          <c:w val="0.78925619834710747"/>
          <c:h val="0.70984635546458941"/>
        </c:manualLayout>
      </c:layout>
      <c:barChart>
        <c:barDir val="col"/>
        <c:grouping val="clustered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strLit>
              <c:ptCount val="3"/>
              <c:pt idx="0">
                <c:v>A</c:v>
              </c:pt>
              <c:pt idx="1">
                <c:v>B</c:v>
              </c:pt>
              <c:pt idx="2">
                <c:v>C</c:v>
              </c:pt>
            </c:strLit>
          </c:cat>
          <c:val>
            <c:numRef>
              <c:f>'3x3'!$A$68:$C$68</c:f>
              <c:numCache>
                <c:formatCode>0.0</c:formatCode>
                <c:ptCount val="3"/>
                <c:pt idx="0">
                  <c:v>26.548672566371682</c:v>
                </c:pt>
                <c:pt idx="1">
                  <c:v>27.972027972027973</c:v>
                </c:pt>
                <c:pt idx="2">
                  <c:v>28.94736842105263</c:v>
                </c:pt>
              </c:numCache>
            </c:numRef>
          </c:val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cat>
            <c:strLit>
              <c:ptCount val="3"/>
              <c:pt idx="0">
                <c:v>A</c:v>
              </c:pt>
              <c:pt idx="1">
                <c:v>B</c:v>
              </c:pt>
              <c:pt idx="2">
                <c:v>C</c:v>
              </c:pt>
            </c:strLit>
          </c:cat>
          <c:val>
            <c:numRef>
              <c:f>'3x3'!$A$69:$C$69</c:f>
              <c:numCache>
                <c:formatCode>0.0</c:formatCode>
                <c:ptCount val="3"/>
                <c:pt idx="0">
                  <c:v>50.442477876106196</c:v>
                </c:pt>
                <c:pt idx="1">
                  <c:v>48.951048951048953</c:v>
                </c:pt>
                <c:pt idx="2">
                  <c:v>50</c:v>
                </c:pt>
              </c:numCache>
            </c:numRef>
          </c:val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cat>
            <c:strLit>
              <c:ptCount val="3"/>
              <c:pt idx="0">
                <c:v>A</c:v>
              </c:pt>
              <c:pt idx="1">
                <c:v>B</c:v>
              </c:pt>
              <c:pt idx="2">
                <c:v>C</c:v>
              </c:pt>
            </c:strLit>
          </c:cat>
          <c:val>
            <c:numRef>
              <c:f>'3x3'!$A$70:$C$70</c:f>
              <c:numCache>
                <c:formatCode>0.0</c:formatCode>
                <c:ptCount val="3"/>
                <c:pt idx="0">
                  <c:v>23.008849557522122</c:v>
                </c:pt>
                <c:pt idx="1">
                  <c:v>23.076923076923077</c:v>
                </c:pt>
                <c:pt idx="2">
                  <c:v>21.05263157894737</c:v>
                </c:pt>
              </c:numCache>
            </c:numRef>
          </c:val>
        </c:ser>
        <c:axId val="35077120"/>
        <c:axId val="35078912"/>
      </c:barChart>
      <c:catAx>
        <c:axId val="35077120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35078912"/>
        <c:crosses val="autoZero"/>
        <c:auto val="1"/>
        <c:lblAlgn val="ctr"/>
        <c:lblOffset val="100"/>
        <c:tickLblSkip val="1"/>
        <c:tickMarkSkip val="1"/>
      </c:catAx>
      <c:valAx>
        <c:axId val="35078912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35077120"/>
        <c:crosses val="autoZero"/>
        <c:crossBetween val="between"/>
        <c:majorUnit val="1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chart>
    <c:plotArea>
      <c:layout>
        <c:manualLayout>
          <c:layoutTarget val="inner"/>
          <c:xMode val="edge"/>
          <c:yMode val="edge"/>
          <c:x val="0.128099173553719"/>
          <c:y val="0.12077351663230597"/>
          <c:w val="0.81404958677685946"/>
          <c:h val="0.72947204045912806"/>
        </c:manualLayout>
      </c:layout>
      <c:barChart>
        <c:barDir val="col"/>
        <c:grouping val="clustered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'3x3'!$A$71:$C$71</c:f>
              <c:strCache>
                <c:ptCount val="3"/>
                <c:pt idx="0">
                  <c:v>A</c:v>
                </c:pt>
                <c:pt idx="1">
                  <c:v>B</c:v>
                </c:pt>
                <c:pt idx="2">
                  <c:v>C</c:v>
                </c:pt>
              </c:strCache>
            </c:strRef>
          </c:cat>
          <c:val>
            <c:numRef>
              <c:f>'3x3'!$A$72:$C$72</c:f>
              <c:numCache>
                <c:formatCode>0.0</c:formatCode>
                <c:ptCount val="3"/>
                <c:pt idx="0">
                  <c:v>37.037037037037038</c:v>
                </c:pt>
                <c:pt idx="1">
                  <c:v>49.382716049382715</c:v>
                </c:pt>
                <c:pt idx="2">
                  <c:v>13.580246913580247</c:v>
                </c:pt>
              </c:numCache>
            </c:numRef>
          </c:val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'3x3'!$A$71:$C$71</c:f>
              <c:strCache>
                <c:ptCount val="3"/>
                <c:pt idx="0">
                  <c:v>A</c:v>
                </c:pt>
                <c:pt idx="1">
                  <c:v>B</c:v>
                </c:pt>
                <c:pt idx="2">
                  <c:v>C</c:v>
                </c:pt>
              </c:strCache>
            </c:strRef>
          </c:cat>
          <c:val>
            <c:numRef>
              <c:f>'3x3'!$A$73:$C$73</c:f>
              <c:numCache>
                <c:formatCode>0.0</c:formatCode>
                <c:ptCount val="3"/>
                <c:pt idx="0">
                  <c:v>39.041095890410958</c:v>
                </c:pt>
                <c:pt idx="1">
                  <c:v>47.945205479452056</c:v>
                </c:pt>
                <c:pt idx="2">
                  <c:v>13.013698630136986</c:v>
                </c:pt>
              </c:numCache>
            </c:numRef>
          </c:val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'3x3'!$A$71:$C$71</c:f>
              <c:strCache>
                <c:ptCount val="3"/>
                <c:pt idx="0">
                  <c:v>A</c:v>
                </c:pt>
                <c:pt idx="1">
                  <c:v>B</c:v>
                </c:pt>
                <c:pt idx="2">
                  <c:v>C</c:v>
                </c:pt>
              </c:strCache>
            </c:strRef>
          </c:cat>
          <c:val>
            <c:numRef>
              <c:f>'3x3'!$A$74:$C$74</c:f>
              <c:numCache>
                <c:formatCode>0.0</c:formatCode>
                <c:ptCount val="3"/>
                <c:pt idx="0">
                  <c:v>38.805970149253731</c:v>
                </c:pt>
                <c:pt idx="1">
                  <c:v>49.253731343283583</c:v>
                </c:pt>
                <c:pt idx="2">
                  <c:v>11.940298507462687</c:v>
                </c:pt>
              </c:numCache>
            </c:numRef>
          </c:val>
        </c:ser>
        <c:axId val="35120256"/>
        <c:axId val="35121792"/>
      </c:barChart>
      <c:catAx>
        <c:axId val="35120256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35121792"/>
        <c:crosses val="autoZero"/>
        <c:auto val="1"/>
        <c:lblAlgn val="ctr"/>
        <c:lblOffset val="100"/>
        <c:tickLblSkip val="1"/>
        <c:tickMarkSkip val="1"/>
      </c:catAx>
      <c:valAx>
        <c:axId val="35121792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351202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chart>
    <c:plotArea>
      <c:layout>
        <c:manualLayout>
          <c:layoutTarget val="inner"/>
          <c:xMode val="edge"/>
          <c:yMode val="edge"/>
          <c:x val="0.10756972111553785"/>
          <c:y val="0.11574126402119513"/>
          <c:w val="0.8605577689243028"/>
          <c:h val="0.72222548749225757"/>
        </c:manualLayout>
      </c:layout>
      <c:barChart>
        <c:barDir val="col"/>
        <c:grouping val="clustered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'2x4'!$A$56:$A$59</c:f>
              <c:numCache>
                <c:formatCode>0.0</c:formatCode>
                <c:ptCount val="4"/>
                <c:pt idx="0">
                  <c:v>17.647058823529413</c:v>
                </c:pt>
                <c:pt idx="1">
                  <c:v>11.764705882352942</c:v>
                </c:pt>
                <c:pt idx="2">
                  <c:v>29.411764705882351</c:v>
                </c:pt>
                <c:pt idx="3">
                  <c:v>41.176470588235297</c:v>
                </c:pt>
              </c:numCache>
            </c:numRef>
          </c:val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'2x4'!$B$56:$B$59</c:f>
              <c:numCache>
                <c:formatCode>0.0</c:formatCode>
                <c:ptCount val="4"/>
                <c:pt idx="0">
                  <c:v>51.724137931034484</c:v>
                </c:pt>
                <c:pt idx="1">
                  <c:v>6.8965517241379306</c:v>
                </c:pt>
                <c:pt idx="2">
                  <c:v>31.03448275862069</c:v>
                </c:pt>
                <c:pt idx="3">
                  <c:v>10.344827586206897</c:v>
                </c:pt>
              </c:numCache>
            </c:numRef>
          </c:val>
        </c:ser>
        <c:axId val="34926976"/>
        <c:axId val="34928512"/>
      </c:barChart>
      <c:catAx>
        <c:axId val="34926976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34928512"/>
        <c:crosses val="autoZero"/>
        <c:auto val="1"/>
        <c:lblAlgn val="ctr"/>
        <c:lblOffset val="100"/>
        <c:tickLblSkip val="1"/>
        <c:tickMarkSkip val="1"/>
      </c:catAx>
      <c:valAx>
        <c:axId val="34928512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34926976"/>
        <c:crosses val="autoZero"/>
        <c:crossBetween val="between"/>
        <c:majorUnit val="1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chart>
    <c:plotArea>
      <c:layout>
        <c:manualLayout>
          <c:layoutTarget val="inner"/>
          <c:xMode val="edge"/>
          <c:yMode val="edge"/>
          <c:x val="0.12400024218797302"/>
          <c:y val="0.12206628734910206"/>
          <c:w val="0.85200166406575017"/>
          <c:h val="0.71831315247740835"/>
        </c:manualLayout>
      </c:layout>
      <c:barChart>
        <c:barDir val="col"/>
        <c:grouping val="clustered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'2x4'!$B$61:$C$61</c:f>
              <c:strCache>
                <c:ptCount val="2"/>
                <c:pt idx="0">
                  <c:v>A</c:v>
                </c:pt>
                <c:pt idx="1">
                  <c:v>B</c:v>
                </c:pt>
              </c:strCache>
            </c:strRef>
          </c:cat>
          <c:val>
            <c:numRef>
              <c:f>'2x4'!$B$66:$C$66</c:f>
              <c:numCache>
                <c:formatCode>0.0</c:formatCode>
                <c:ptCount val="2"/>
                <c:pt idx="0">
                  <c:v>17.647058823529413</c:v>
                </c:pt>
                <c:pt idx="1">
                  <c:v>51.724137931034484</c:v>
                </c:pt>
              </c:numCache>
            </c:numRef>
          </c:val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'2x4'!$B$61:$C$61</c:f>
              <c:strCache>
                <c:ptCount val="2"/>
                <c:pt idx="0">
                  <c:v>A</c:v>
                </c:pt>
                <c:pt idx="1">
                  <c:v>B</c:v>
                </c:pt>
              </c:strCache>
            </c:strRef>
          </c:cat>
          <c:val>
            <c:numRef>
              <c:f>'2x4'!$B$67:$C$67</c:f>
              <c:numCache>
                <c:formatCode>0.0</c:formatCode>
                <c:ptCount val="2"/>
                <c:pt idx="0">
                  <c:v>11.764705882352942</c:v>
                </c:pt>
                <c:pt idx="1">
                  <c:v>6.8965517241379306</c:v>
                </c:pt>
              </c:numCache>
            </c:numRef>
          </c:val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'2x4'!$B$61:$C$61</c:f>
              <c:strCache>
                <c:ptCount val="2"/>
                <c:pt idx="0">
                  <c:v>A</c:v>
                </c:pt>
                <c:pt idx="1">
                  <c:v>B</c:v>
                </c:pt>
              </c:strCache>
            </c:strRef>
          </c:cat>
          <c:val>
            <c:numRef>
              <c:f>'2x4'!$B$68:$C$68</c:f>
              <c:numCache>
                <c:formatCode>0.0</c:formatCode>
                <c:ptCount val="2"/>
                <c:pt idx="0">
                  <c:v>29.411764705882351</c:v>
                </c:pt>
                <c:pt idx="1">
                  <c:v>31.03448275862069</c:v>
                </c:pt>
              </c:numCache>
            </c:numRef>
          </c:val>
        </c:ser>
        <c:ser>
          <c:idx val="3"/>
          <c:order val="3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'2x4'!$B$61:$C$61</c:f>
              <c:strCache>
                <c:ptCount val="2"/>
                <c:pt idx="0">
                  <c:v>A</c:v>
                </c:pt>
                <c:pt idx="1">
                  <c:v>B</c:v>
                </c:pt>
              </c:strCache>
            </c:strRef>
          </c:cat>
          <c:val>
            <c:numRef>
              <c:f>'2x4'!$B$69:$C$69</c:f>
              <c:numCache>
                <c:formatCode>0.0</c:formatCode>
                <c:ptCount val="2"/>
                <c:pt idx="0">
                  <c:v>41.176470588235297</c:v>
                </c:pt>
                <c:pt idx="1">
                  <c:v>10.344827586206897</c:v>
                </c:pt>
              </c:numCache>
            </c:numRef>
          </c:val>
        </c:ser>
        <c:axId val="34974720"/>
        <c:axId val="34984704"/>
      </c:barChart>
      <c:catAx>
        <c:axId val="34974720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34984704"/>
        <c:crosses val="autoZero"/>
        <c:auto val="1"/>
        <c:lblAlgn val="ctr"/>
        <c:lblOffset val="100"/>
        <c:tickLblSkip val="1"/>
        <c:tickMarkSkip val="1"/>
      </c:catAx>
      <c:valAx>
        <c:axId val="34984704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pl-PL"/>
          </a:p>
        </c:txPr>
        <c:crossAx val="3497472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pl-PL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chart>
    <c:plotArea>
      <c:layout>
        <c:manualLayout>
          <c:layoutTarget val="inner"/>
          <c:xMode val="edge"/>
          <c:yMode val="edge"/>
          <c:x val="0.14015203358795569"/>
          <c:y val="0.11363661584831287"/>
          <c:w val="0.80682116633066381"/>
          <c:h val="0.7454561999649324"/>
        </c:manualLayout>
      </c:layout>
      <c:barChart>
        <c:barDir val="col"/>
        <c:grouping val="clustered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'2x5'!$A$60:$A$64</c:f>
              <c:numCache>
                <c:formatCode>0.0</c:formatCode>
                <c:ptCount val="5"/>
                <c:pt idx="0">
                  <c:v>36.241610738255034</c:v>
                </c:pt>
                <c:pt idx="1">
                  <c:v>17.752007136485283</c:v>
                </c:pt>
                <c:pt idx="2">
                  <c:v>26.388888888888889</c:v>
                </c:pt>
                <c:pt idx="3">
                  <c:v>35.238095238095241</c:v>
                </c:pt>
                <c:pt idx="4">
                  <c:v>23.611111111111111</c:v>
                </c:pt>
              </c:numCache>
            </c:numRef>
          </c:val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'2x5'!$B$60:$B$64</c:f>
              <c:numCache>
                <c:formatCode>0.0</c:formatCode>
                <c:ptCount val="5"/>
                <c:pt idx="0">
                  <c:v>63.758389261744966</c:v>
                </c:pt>
                <c:pt idx="1">
                  <c:v>82.247992863514725</c:v>
                </c:pt>
                <c:pt idx="2">
                  <c:v>73.611111111111114</c:v>
                </c:pt>
                <c:pt idx="3">
                  <c:v>64.761904761904759</c:v>
                </c:pt>
                <c:pt idx="4">
                  <c:v>76.388888888888886</c:v>
                </c:pt>
              </c:numCache>
            </c:numRef>
          </c:val>
        </c:ser>
        <c:axId val="35005568"/>
        <c:axId val="35007104"/>
      </c:barChart>
      <c:catAx>
        <c:axId val="35005568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35007104"/>
        <c:crosses val="autoZero"/>
        <c:auto val="1"/>
        <c:lblAlgn val="ctr"/>
        <c:lblOffset val="100"/>
        <c:tickLblSkip val="1"/>
        <c:tickMarkSkip val="1"/>
      </c:catAx>
      <c:valAx>
        <c:axId val="35007104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3500556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  <c:userShapes r:id="rId1"/>
</c:chartSpace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104775</xdr:colOff>
      <xdr:row>8</xdr:row>
      <xdr:rowOff>38100</xdr:rowOff>
    </xdr:from>
    <xdr:to>
      <xdr:col>6</xdr:col>
      <xdr:colOff>628650</xdr:colOff>
      <xdr:row>9</xdr:row>
      <xdr:rowOff>123825</xdr:rowOff>
    </xdr:to>
    <xdr:sp macro="" textlink="">
      <xdr:nvSpPr>
        <xdr:cNvPr id="28673" name="Text Box 1"/>
        <xdr:cNvSpPr txBox="1">
          <a:spLocks noChangeArrowheads="1"/>
        </xdr:cNvSpPr>
      </xdr:nvSpPr>
      <xdr:spPr bwMode="auto">
        <a:xfrm>
          <a:off x="714375" y="1343025"/>
          <a:ext cx="3571875" cy="2476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pl-PL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Romuald Stupnicki, program autorski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0.61626</cdr:x>
      <cdr:y>0.02404</cdr:y>
    </cdr:from>
    <cdr:to>
      <cdr:x>0.88546</cdr:x>
      <cdr:y>0.11542</cdr:y>
    </cdr:to>
    <cdr:sp macro="" textlink="">
      <cdr:nvSpPr>
        <cdr:cNvPr id="2560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29556" y="50800"/>
          <a:ext cx="623075" cy="18105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pl-PL" sz="875" b="1" i="0" u="none" strike="noStrike" baseline="0">
              <a:solidFill>
                <a:srgbClr val="000000"/>
              </a:solidFill>
              <a:latin typeface="Arial CE"/>
              <a:cs typeface="Arial CE"/>
            </a:rPr>
            <a:t>wiersze</a:t>
          </a:r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66675</xdr:rowOff>
    </xdr:from>
    <xdr:to>
      <xdr:col>3</xdr:col>
      <xdr:colOff>561975</xdr:colOff>
      <xdr:row>17</xdr:row>
      <xdr:rowOff>85725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18</xdr:row>
      <xdr:rowOff>19050</xdr:rowOff>
    </xdr:from>
    <xdr:to>
      <xdr:col>3</xdr:col>
      <xdr:colOff>552450</xdr:colOff>
      <xdr:row>30</xdr:row>
      <xdr:rowOff>104775</xdr:rowOff>
    </xdr:to>
    <xdr:graphicFrame macro="">
      <xdr:nvGraphicFramePr>
        <xdr:cNvPr id="1028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0.10699</cdr:x>
      <cdr:y>0.0321</cdr:y>
    </cdr:from>
    <cdr:to>
      <cdr:x>0.19822</cdr:x>
      <cdr:y>0.12416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59983" y="69531"/>
          <a:ext cx="218980" cy="1902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pl-PL" sz="800" b="0" i="0" u="none" strike="noStrike" baseline="0">
              <a:solidFill>
                <a:srgbClr val="000000"/>
              </a:solidFill>
              <a:latin typeface="Arial CE"/>
              <a:cs typeface="Arial CE"/>
            </a:rPr>
            <a:t>%</a:t>
          </a:r>
        </a:p>
      </cdr:txBody>
    </cdr:sp>
  </cdr:relSizeAnchor>
  <cdr:relSizeAnchor xmlns:cdr="http://schemas.openxmlformats.org/drawingml/2006/chartDrawing">
    <cdr:from>
      <cdr:x>0.6258</cdr:x>
      <cdr:y>0.02304</cdr:y>
    </cdr:from>
    <cdr:to>
      <cdr:x>0.92062</cdr:x>
      <cdr:y>0.11056</cdr:y>
    </cdr:to>
    <cdr:sp macro="" textlink="">
      <cdr:nvSpPr>
        <cdr:cNvPr id="20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05287" y="50800"/>
          <a:ext cx="707650" cy="18090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pl-PL" sz="975" b="1" i="0" u="none" strike="noStrike" baseline="0">
              <a:solidFill>
                <a:srgbClr val="000000"/>
              </a:solidFill>
              <a:latin typeface="Arial CE"/>
              <a:cs typeface="Arial CE"/>
            </a:rPr>
            <a:t>wiersze</a:t>
          </a:r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0.06337</cdr:x>
      <cdr:y>0.02336</cdr:y>
    </cdr:from>
    <cdr:to>
      <cdr:x>0.15506</cdr:x>
      <cdr:y>0.11679</cdr:y>
    </cdr:to>
    <cdr:sp macro="" textlink="">
      <cdr:nvSpPr>
        <cdr:cNvPr id="2253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4673" y="50800"/>
          <a:ext cx="219222" cy="1904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pl-PL" sz="875" b="0" i="0" u="none" strike="noStrike" baseline="0">
              <a:solidFill>
                <a:srgbClr val="000000"/>
              </a:solidFill>
              <a:latin typeface="Arial CE"/>
              <a:cs typeface="Arial CE"/>
            </a:rPr>
            <a:t>%</a:t>
          </a:r>
        </a:p>
      </cdr:txBody>
    </cdr:sp>
  </cdr:relSizeAnchor>
  <cdr:relSizeAnchor xmlns:cdr="http://schemas.openxmlformats.org/drawingml/2006/chartDrawing">
    <cdr:from>
      <cdr:x>0.60298</cdr:x>
      <cdr:y>0.02336</cdr:y>
    </cdr:from>
    <cdr:to>
      <cdr:x>0.94671</cdr:x>
      <cdr:y>0.11679</cdr:y>
    </cdr:to>
    <cdr:sp macro="" textlink="">
      <cdr:nvSpPr>
        <cdr:cNvPr id="225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44758" y="50800"/>
          <a:ext cx="821798" cy="1904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pl-PL" sz="975" b="1" i="0" u="none" strike="noStrike" baseline="0">
              <a:solidFill>
                <a:srgbClr val="000000"/>
              </a:solidFill>
              <a:latin typeface="Arial CE"/>
              <a:cs typeface="Arial CE"/>
            </a:rPr>
            <a:t>kolumny</a:t>
          </a:r>
        </a:p>
      </cdr:txBody>
    </cdr:sp>
  </cdr:relSizeAnchor>
</c:userShapes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104775</xdr:rowOff>
    </xdr:from>
    <xdr:to>
      <xdr:col>3</xdr:col>
      <xdr:colOff>657225</xdr:colOff>
      <xdr:row>19</xdr:row>
      <xdr:rowOff>85725</xdr:rowOff>
    </xdr:to>
    <xdr:graphicFrame macro="">
      <xdr:nvGraphicFramePr>
        <xdr:cNvPr id="1843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19</xdr:row>
      <xdr:rowOff>95250</xdr:rowOff>
    </xdr:from>
    <xdr:to>
      <xdr:col>3</xdr:col>
      <xdr:colOff>657225</xdr:colOff>
      <xdr:row>31</xdr:row>
      <xdr:rowOff>104775</xdr:rowOff>
    </xdr:to>
    <xdr:graphicFrame macro="">
      <xdr:nvGraphicFramePr>
        <xdr:cNvPr id="18434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0.10499</cdr:x>
      <cdr:y>0.02262</cdr:y>
    </cdr:from>
    <cdr:to>
      <cdr:x>0.19183</cdr:x>
      <cdr:y>0.11309</cdr:y>
    </cdr:to>
    <cdr:sp macro="" textlink="">
      <cdr:nvSpPr>
        <cdr:cNvPr id="194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8184" y="50800"/>
          <a:ext cx="219206" cy="19042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pl-PL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%</a:t>
          </a:r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95250</xdr:rowOff>
    </xdr:from>
    <xdr:to>
      <xdr:col>3</xdr:col>
      <xdr:colOff>304800</xdr:colOff>
      <xdr:row>14</xdr:row>
      <xdr:rowOff>123825</xdr:rowOff>
    </xdr:to>
    <xdr:graphicFrame macro="">
      <xdr:nvGraphicFramePr>
        <xdr:cNvPr id="7170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28575</xdr:colOff>
      <xdr:row>14</xdr:row>
      <xdr:rowOff>133350</xdr:rowOff>
    </xdr:from>
    <xdr:to>
      <xdr:col>3</xdr:col>
      <xdr:colOff>314325</xdr:colOff>
      <xdr:row>25</xdr:row>
      <xdr:rowOff>142875</xdr:rowOff>
    </xdr:to>
    <xdr:graphicFrame macro="">
      <xdr:nvGraphicFramePr>
        <xdr:cNvPr id="7171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0.10321</cdr:x>
      <cdr:y>0.02551</cdr:y>
    </cdr:from>
    <cdr:to>
      <cdr:x>0.18323</cdr:x>
      <cdr:y>0.09692</cdr:y>
    </cdr:to>
    <cdr:sp macro="" textlink="">
      <cdr:nvSpPr>
        <cdr:cNvPr id="133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24357" y="50800"/>
          <a:ext cx="171510" cy="1333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pl-PL" sz="800" b="0" i="0" u="none" strike="noStrike" baseline="0">
              <a:solidFill>
                <a:srgbClr val="000000"/>
              </a:solidFill>
              <a:latin typeface="Arial CE"/>
              <a:cs typeface="Arial CE"/>
            </a:rPr>
            <a:t>%</a:t>
          </a:r>
        </a:p>
      </cdr:txBody>
    </cdr:sp>
  </cdr:relSizeAnchor>
  <cdr:relSizeAnchor xmlns:cdr="http://schemas.openxmlformats.org/drawingml/2006/chartDrawing">
    <cdr:from>
      <cdr:x>0.50191</cdr:x>
      <cdr:y>0.02551</cdr:y>
    </cdr:from>
    <cdr:to>
      <cdr:x>0.92881</cdr:x>
      <cdr:y>0.09692</cdr:y>
    </cdr:to>
    <cdr:sp macro="" textlink="">
      <cdr:nvSpPr>
        <cdr:cNvPr id="1331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78833" y="50800"/>
          <a:ext cx="914888" cy="1333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pl-PL" sz="900" b="1" i="0" u="none" strike="noStrike" baseline="0">
              <a:solidFill>
                <a:srgbClr val="000000"/>
              </a:solidFill>
              <a:latin typeface="Arial CE"/>
              <a:cs typeface="Arial CE"/>
            </a:rPr>
            <a:t>kolumny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0.62345</cdr:x>
      <cdr:y>0.02646</cdr:y>
    </cdr:from>
    <cdr:to>
      <cdr:x>0.93722</cdr:x>
      <cdr:y>0.11122</cdr:y>
    </cdr:to>
    <cdr:sp macro="" textlink="">
      <cdr:nvSpPr>
        <cdr:cNvPr id="2457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27438" y="50800"/>
          <a:ext cx="666469" cy="1525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pl-PL" sz="875" b="1" i="0" u="none" strike="noStrike" baseline="0">
              <a:solidFill>
                <a:srgbClr val="000000"/>
              </a:solidFill>
              <a:latin typeface="Arial CE"/>
              <a:cs typeface="Arial CE"/>
            </a:rPr>
            <a:t>wiersze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5</xdr:row>
      <xdr:rowOff>38100</xdr:rowOff>
    </xdr:from>
    <xdr:to>
      <xdr:col>3</xdr:col>
      <xdr:colOff>533400</xdr:colOff>
      <xdr:row>16</xdr:row>
      <xdr:rowOff>161925</xdr:rowOff>
    </xdr:to>
    <xdr:graphicFrame macro="">
      <xdr:nvGraphicFramePr>
        <xdr:cNvPr id="512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28575</xdr:colOff>
      <xdr:row>17</xdr:row>
      <xdr:rowOff>28575</xdr:rowOff>
    </xdr:from>
    <xdr:to>
      <xdr:col>3</xdr:col>
      <xdr:colOff>533400</xdr:colOff>
      <xdr:row>28</xdr:row>
      <xdr:rowOff>95250</xdr:rowOff>
    </xdr:to>
    <xdr:graphicFrame macro="">
      <xdr:nvGraphicFramePr>
        <xdr:cNvPr id="5124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0.13988</cdr:x>
      <cdr:y>0.04567</cdr:y>
    </cdr:from>
    <cdr:to>
      <cdr:x>0.21258</cdr:x>
      <cdr:y>0.1164</cdr:y>
    </cdr:to>
    <cdr:sp macro="" textlink="">
      <cdr:nvSpPr>
        <cdr:cNvPr id="61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3602" y="89300"/>
          <a:ext cx="171721" cy="13340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pl-PL" sz="800" b="0" i="0" u="none" strike="noStrike" baseline="0">
              <a:solidFill>
                <a:srgbClr val="000000"/>
              </a:solidFill>
              <a:latin typeface="Arial CE"/>
              <a:cs typeface="Arial CE"/>
            </a:rPr>
            <a:t>%</a:t>
          </a:r>
        </a:p>
      </cdr:txBody>
    </cdr:sp>
  </cdr:relSizeAnchor>
  <cdr:relSizeAnchor xmlns:cdr="http://schemas.openxmlformats.org/drawingml/2006/chartDrawing">
    <cdr:from>
      <cdr:x>0.63843</cdr:x>
      <cdr:y>0.04519</cdr:y>
    </cdr:from>
    <cdr:to>
      <cdr:x>0.91098</cdr:x>
      <cdr:y>0.14062</cdr:y>
    </cdr:to>
    <cdr:sp macro="" textlink="">
      <cdr:nvSpPr>
        <cdr:cNvPr id="61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11283" y="88405"/>
          <a:ext cx="643813" cy="17996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pl-PL" sz="850" b="1" i="0" u="none" strike="noStrike" baseline="0">
              <a:solidFill>
                <a:srgbClr val="000000"/>
              </a:solidFill>
              <a:latin typeface="Arial CE"/>
              <a:cs typeface="Arial CE"/>
            </a:rPr>
            <a:t>kolumny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0.66525</cdr:x>
      <cdr:y>0.02564</cdr:y>
    </cdr:from>
    <cdr:to>
      <cdr:x>0.93267</cdr:x>
      <cdr:y>0.12288</cdr:y>
    </cdr:to>
    <cdr:sp macro="" textlink="">
      <cdr:nvSpPr>
        <cdr:cNvPr id="276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61951" y="50800"/>
          <a:ext cx="626602" cy="18061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pl-P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wiersze</a:t>
          </a: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9525</xdr:rowOff>
    </xdr:from>
    <xdr:to>
      <xdr:col>3</xdr:col>
      <xdr:colOff>476250</xdr:colOff>
      <xdr:row>16</xdr:row>
      <xdr:rowOff>66675</xdr:rowOff>
    </xdr:to>
    <xdr:graphicFrame macro="">
      <xdr:nvGraphicFramePr>
        <xdr:cNvPr id="307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17</xdr:row>
      <xdr:rowOff>0</xdr:rowOff>
    </xdr:from>
    <xdr:to>
      <xdr:col>3</xdr:col>
      <xdr:colOff>495300</xdr:colOff>
      <xdr:row>29</xdr:row>
      <xdr:rowOff>19050</xdr:rowOff>
    </xdr:to>
    <xdr:graphicFrame macro="">
      <xdr:nvGraphicFramePr>
        <xdr:cNvPr id="3074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0.11382</cdr:x>
      <cdr:y>0.02577</cdr:y>
    </cdr:from>
    <cdr:to>
      <cdr:x>0.20851</cdr:x>
      <cdr:y>0.10829</cdr:y>
    </cdr:to>
    <cdr:sp macro="" textlink="">
      <cdr:nvSpPr>
        <cdr:cNvPr id="40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6629" y="50800"/>
          <a:ext cx="219159" cy="15247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pl-PL" sz="900" b="0" i="0" u="none" strike="noStrike" baseline="0">
              <a:solidFill>
                <a:srgbClr val="000000"/>
              </a:solidFill>
              <a:latin typeface="Arial CE"/>
              <a:cs typeface="Arial CE"/>
            </a:rPr>
            <a:t>%</a:t>
          </a:r>
        </a:p>
      </cdr:txBody>
    </cdr:sp>
  </cdr:relSizeAnchor>
  <cdr:relSizeAnchor xmlns:cdr="http://schemas.openxmlformats.org/drawingml/2006/chartDrawing">
    <cdr:from>
      <cdr:x>0.63088</cdr:x>
      <cdr:y>0.02577</cdr:y>
    </cdr:from>
    <cdr:to>
      <cdr:x>0.90607</cdr:x>
      <cdr:y>0.1237</cdr:y>
    </cdr:to>
    <cdr:sp macro="" textlink="">
      <cdr:nvSpPr>
        <cdr:cNvPr id="40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63400" y="50800"/>
          <a:ext cx="636947" cy="1809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pl-PL" sz="900" b="1" i="0" u="none" strike="noStrike" baseline="0">
              <a:solidFill>
                <a:srgbClr val="000000"/>
              </a:solidFill>
              <a:latin typeface="Arial CE"/>
              <a:cs typeface="Arial CE"/>
            </a:rPr>
            <a:t>kolumny</a:t>
          </a:r>
        </a:p>
      </cdr:txBody>
    </cdr:sp>
  </cdr:relSizeAnchor>
</c:userShape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G10"/>
  <sheetViews>
    <sheetView tabSelected="1" workbookViewId="0">
      <selection activeCell="F15" sqref="F15"/>
    </sheetView>
  </sheetViews>
  <sheetFormatPr defaultRowHeight="12.75"/>
  <cols>
    <col min="7" max="7" width="10.85546875" customWidth="1"/>
  </cols>
  <sheetData>
    <row r="1" spans="2:7" ht="13.5" thickBot="1"/>
    <row r="2" spans="2:7">
      <c r="B2" s="120" t="s">
        <v>53</v>
      </c>
      <c r="C2" s="121"/>
      <c r="D2" s="121"/>
      <c r="E2" s="121"/>
      <c r="F2" s="121"/>
      <c r="G2" s="122"/>
    </row>
    <row r="3" spans="2:7">
      <c r="B3" s="123"/>
      <c r="C3" s="124"/>
      <c r="D3" s="124"/>
      <c r="E3" s="124"/>
      <c r="F3" s="124"/>
      <c r="G3" s="125"/>
    </row>
    <row r="4" spans="2:7">
      <c r="B4" s="123"/>
      <c r="C4" s="124"/>
      <c r="D4" s="124"/>
      <c r="E4" s="124"/>
      <c r="F4" s="124"/>
      <c r="G4" s="125"/>
    </row>
    <row r="5" spans="2:7">
      <c r="B5" s="123"/>
      <c r="C5" s="124"/>
      <c r="D5" s="124"/>
      <c r="E5" s="124"/>
      <c r="F5" s="124"/>
      <c r="G5" s="125"/>
    </row>
    <row r="6" spans="2:7">
      <c r="B6" s="123"/>
      <c r="C6" s="124"/>
      <c r="D6" s="124"/>
      <c r="E6" s="124"/>
      <c r="F6" s="124"/>
      <c r="G6" s="125"/>
    </row>
    <row r="7" spans="2:7">
      <c r="B7" s="123"/>
      <c r="C7" s="124"/>
      <c r="D7" s="124"/>
      <c r="E7" s="124"/>
      <c r="F7" s="124"/>
      <c r="G7" s="125"/>
    </row>
    <row r="8" spans="2:7">
      <c r="B8" s="123"/>
      <c r="C8" s="124"/>
      <c r="D8" s="124"/>
      <c r="E8" s="124"/>
      <c r="F8" s="124"/>
      <c r="G8" s="125"/>
    </row>
    <row r="9" spans="2:7">
      <c r="B9" s="123"/>
      <c r="C9" s="124"/>
      <c r="D9" s="124"/>
      <c r="E9" s="124"/>
      <c r="F9" s="124"/>
      <c r="G9" s="125"/>
    </row>
    <row r="10" spans="2:7" ht="13.5" thickBot="1">
      <c r="B10" s="126"/>
      <c r="C10" s="127"/>
      <c r="D10" s="127"/>
      <c r="E10" s="127"/>
      <c r="F10" s="127"/>
      <c r="G10" s="128"/>
    </row>
  </sheetData>
  <mergeCells count="1">
    <mergeCell ref="B2:G10"/>
  </mergeCells>
  <phoneticPr fontId="25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K18"/>
  <sheetViews>
    <sheetView workbookViewId="0">
      <selection activeCell="I17" sqref="I17"/>
    </sheetView>
  </sheetViews>
  <sheetFormatPr defaultRowHeight="12.75"/>
  <cols>
    <col min="2" max="2" width="8.7109375" customWidth="1"/>
  </cols>
  <sheetData>
    <row r="1" spans="1:11" ht="13.5" thickBot="1">
      <c r="A1" s="54" t="s">
        <v>47</v>
      </c>
      <c r="B1" s="54" t="s">
        <v>48</v>
      </c>
      <c r="D1" s="70" t="s">
        <v>46</v>
      </c>
    </row>
    <row r="2" spans="1:11" ht="13.5" thickBot="1">
      <c r="A2" s="104">
        <v>130</v>
      </c>
      <c r="B2" s="105">
        <v>170</v>
      </c>
    </row>
    <row r="4" spans="1:11" ht="15.75">
      <c r="A4" s="107" t="s">
        <v>49</v>
      </c>
      <c r="B4" s="95">
        <f>2*((A2-B2)/2)^2/((A2+B2)/2)</f>
        <v>5.333333333333333</v>
      </c>
      <c r="C4" s="106" t="str">
        <f>IF(B4&gt;3.84,"p&lt;0.05"," ")</f>
        <v>p&lt;0.05</v>
      </c>
    </row>
    <row r="5" spans="1:11">
      <c r="E5" s="22"/>
      <c r="F5" s="22"/>
      <c r="G5" s="22"/>
      <c r="H5" s="22"/>
      <c r="I5" s="22"/>
      <c r="J5" s="22"/>
      <c r="K5" s="22"/>
    </row>
    <row r="6" spans="1:11">
      <c r="E6" s="22"/>
      <c r="F6" s="22"/>
      <c r="G6" s="22"/>
      <c r="H6" s="22"/>
      <c r="I6" s="22"/>
      <c r="J6" s="22"/>
      <c r="K6" s="22"/>
    </row>
    <row r="7" spans="1:11">
      <c r="E7" s="22"/>
      <c r="F7" s="22"/>
      <c r="G7" s="22"/>
      <c r="H7" s="22"/>
      <c r="I7" s="22"/>
      <c r="J7" s="22"/>
      <c r="K7" s="22"/>
    </row>
    <row r="8" spans="1:11" ht="13.5" thickBot="1"/>
    <row r="9" spans="1:11">
      <c r="A9" s="129" t="s">
        <v>50</v>
      </c>
      <c r="B9" s="130"/>
      <c r="C9" s="130"/>
      <c r="D9" s="130"/>
      <c r="E9" s="130"/>
      <c r="F9" s="130"/>
      <c r="G9" s="131"/>
    </row>
    <row r="10" spans="1:11">
      <c r="A10" s="132"/>
      <c r="B10" s="133"/>
      <c r="C10" s="133"/>
      <c r="D10" s="133"/>
      <c r="E10" s="133"/>
      <c r="F10" s="133"/>
      <c r="G10" s="134"/>
    </row>
    <row r="11" spans="1:11" ht="13.5" thickBot="1">
      <c r="A11" s="135"/>
      <c r="B11" s="136"/>
      <c r="C11" s="136"/>
      <c r="D11" s="136"/>
      <c r="E11" s="136"/>
      <c r="F11" s="136"/>
      <c r="G11" s="137"/>
    </row>
    <row r="17" spans="1:2">
      <c r="A17" s="2"/>
    </row>
    <row r="18" spans="1:2">
      <c r="A18" s="2"/>
      <c r="B18" s="2"/>
    </row>
  </sheetData>
  <mergeCells count="1">
    <mergeCell ref="A9:G11"/>
  </mergeCells>
  <phoneticPr fontId="25" type="noConversion"/>
  <pageMargins left="0.75" right="0.75" top="1" bottom="1" header="0.5" footer="0.5"/>
  <pageSetup paperSize="9" orientation="portrait" horizontalDpi="4294967293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Arkusz1"/>
  <dimension ref="A1:K18"/>
  <sheetViews>
    <sheetView workbookViewId="0">
      <selection activeCell="F15" sqref="F15"/>
    </sheetView>
  </sheetViews>
  <sheetFormatPr defaultRowHeight="12.75"/>
  <cols>
    <col min="5" max="5" width="5.42578125" customWidth="1"/>
    <col min="8" max="8" width="7.42578125" customWidth="1"/>
    <col min="9" max="9" width="7.85546875" customWidth="1"/>
    <col min="10" max="10" width="6.28515625" customWidth="1"/>
    <col min="11" max="11" width="7.28515625" customWidth="1"/>
  </cols>
  <sheetData>
    <row r="1" spans="1:11" ht="13.7" customHeight="1">
      <c r="A1" s="109">
        <v>142</v>
      </c>
      <c r="B1" s="115">
        <v>369</v>
      </c>
      <c r="C1" s="110">
        <f>SUM(A1:B1)</f>
        <v>511</v>
      </c>
      <c r="E1" s="7" t="s">
        <v>3</v>
      </c>
      <c r="F1" s="3">
        <f>2*(A11-B11)</f>
        <v>3.9365206147303979</v>
      </c>
      <c r="G1" s="58" t="str">
        <f>IF(F1&gt;=3.84,"p&lt;0.05","")</f>
        <v>p&lt;0.05</v>
      </c>
      <c r="H1" s="59" t="str">
        <f>IF(F1&gt;=2.71,"p&lt;0.10"," ")</f>
        <v>p&lt;0.10</v>
      </c>
      <c r="I1" s="55"/>
    </row>
    <row r="2" spans="1:11" ht="13.5" thickBot="1">
      <c r="A2" s="116">
        <v>114</v>
      </c>
      <c r="B2" s="8">
        <v>219</v>
      </c>
      <c r="C2" s="111">
        <f>SUM(A2:B2)</f>
        <v>333</v>
      </c>
    </row>
    <row r="3" spans="1:11">
      <c r="A3" s="112">
        <f>SUM(A1:A2)</f>
        <v>256</v>
      </c>
      <c r="B3" s="113">
        <f>SUM(B1:B2)</f>
        <v>588</v>
      </c>
      <c r="C3" s="114">
        <f>SUM(C1:C2)</f>
        <v>844</v>
      </c>
      <c r="E3" s="18" t="s">
        <v>5</v>
      </c>
      <c r="F3" s="1">
        <f>IF(F1&gt;C3,1,(F1/C3)^0.5)</f>
        <v>6.8294391798319476E-2</v>
      </c>
    </row>
    <row r="4" spans="1:11">
      <c r="E4" s="18" t="s">
        <v>7</v>
      </c>
      <c r="F4">
        <f>C3-2</f>
        <v>842</v>
      </c>
    </row>
    <row r="5" spans="1:11">
      <c r="A5" s="23">
        <f>IF(A1=0,0,A1*LN(A1))</f>
        <v>703.72744217937907</v>
      </c>
      <c r="B5" s="23">
        <f>IF(B1=0,0,B1*LN(B1))</f>
        <v>2181.0839616509543</v>
      </c>
      <c r="C5" s="4">
        <f t="shared" ref="A5:C7" si="0">C1*LN(C1)</f>
        <v>3186.7848605940931</v>
      </c>
      <c r="F5" s="1"/>
    </row>
    <row r="6" spans="1:11" ht="14.25" customHeight="1">
      <c r="A6" s="23">
        <f>IF(A2=0,0,A2*LN(A2))</f>
        <v>539.92662311697245</v>
      </c>
      <c r="B6" s="23">
        <f>IF(B2=0,0,B2*LN(B2))</f>
        <v>1180.2067088298138</v>
      </c>
      <c r="C6" s="4">
        <f t="shared" si="0"/>
        <v>1934.1114491634878</v>
      </c>
    </row>
    <row r="7" spans="1:11">
      <c r="A7" s="23">
        <f t="shared" si="0"/>
        <v>1419.5654257867679</v>
      </c>
      <c r="B7" s="23">
        <f t="shared" si="0"/>
        <v>3749.5154453643927</v>
      </c>
      <c r="C7" s="4">
        <f t="shared" si="0"/>
        <v>5687.000705438988</v>
      </c>
    </row>
    <row r="8" spans="1:11">
      <c r="A8" s="24"/>
      <c r="B8" s="24"/>
      <c r="C8" s="5"/>
    </row>
    <row r="9" spans="1:11" ht="13.5" thickBot="1">
      <c r="A9" s="24"/>
      <c r="B9" s="24"/>
      <c r="C9" s="5"/>
      <c r="E9" s="19"/>
      <c r="F9" s="19"/>
      <c r="G9" s="19"/>
      <c r="H9" s="19"/>
      <c r="I9" s="19"/>
      <c r="J9" s="19"/>
    </row>
    <row r="10" spans="1:11" ht="12.75" customHeight="1">
      <c r="A10" s="24"/>
      <c r="B10" s="24"/>
      <c r="E10" s="129" t="s">
        <v>36</v>
      </c>
      <c r="F10" s="130"/>
      <c r="G10" s="130"/>
      <c r="H10" s="130"/>
      <c r="I10" s="130"/>
      <c r="J10" s="130"/>
      <c r="K10" s="131"/>
    </row>
    <row r="11" spans="1:11">
      <c r="A11" s="23">
        <f>SUM(A5:B6,C7)</f>
        <v>10291.945441216107</v>
      </c>
      <c r="B11" s="23">
        <f>SUM(C5:C6,A7:B7)</f>
        <v>10289.977180908742</v>
      </c>
      <c r="E11" s="132"/>
      <c r="F11" s="133"/>
      <c r="G11" s="133"/>
      <c r="H11" s="133"/>
      <c r="I11" s="133"/>
      <c r="J11" s="133"/>
      <c r="K11" s="134"/>
    </row>
    <row r="12" spans="1:11" ht="13.5" thickBot="1">
      <c r="A12" s="63" t="s">
        <v>23</v>
      </c>
      <c r="B12" s="63" t="s">
        <v>24</v>
      </c>
      <c r="E12" s="135"/>
      <c r="F12" s="136"/>
      <c r="G12" s="136"/>
      <c r="H12" s="136"/>
      <c r="I12" s="136"/>
      <c r="J12" s="136"/>
      <c r="K12" s="137"/>
    </row>
    <row r="13" spans="1:11" ht="13.7" customHeight="1">
      <c r="A13" s="64">
        <f>100*A1/A$3</f>
        <v>55.46875</v>
      </c>
      <c r="B13" s="64">
        <f>100*B1/B$3</f>
        <v>62.755102040816325</v>
      </c>
    </row>
    <row r="14" spans="1:11">
      <c r="A14" s="64">
        <f>100*A2/A$3</f>
        <v>44.53125</v>
      </c>
      <c r="B14" s="64">
        <f>100*B2/B$3</f>
        <v>37.244897959183675</v>
      </c>
    </row>
    <row r="16" spans="1:11">
      <c r="A16" t="s">
        <v>23</v>
      </c>
      <c r="B16" t="s">
        <v>24</v>
      </c>
    </row>
    <row r="17" spans="1:2">
      <c r="A17" s="77">
        <f>100*A1/$C1</f>
        <v>27.788649706457925</v>
      </c>
      <c r="B17" s="77">
        <f>100*B1/$C1</f>
        <v>72.211350293542068</v>
      </c>
    </row>
    <row r="18" spans="1:2">
      <c r="A18" s="77">
        <f>100*A2/$C2</f>
        <v>34.234234234234236</v>
      </c>
      <c r="B18" s="77">
        <f>100*B2/$C2</f>
        <v>65.765765765765764</v>
      </c>
    </row>
  </sheetData>
  <mergeCells count="1">
    <mergeCell ref="E10:K12"/>
  </mergeCells>
  <phoneticPr fontId="0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 codeName="Arkusz2"/>
  <dimension ref="A1:L32"/>
  <sheetViews>
    <sheetView workbookViewId="0">
      <selection activeCell="E31" sqref="E31"/>
    </sheetView>
  </sheetViews>
  <sheetFormatPr defaultRowHeight="12.75"/>
  <cols>
    <col min="4" max="4" width="9" customWidth="1"/>
    <col min="7" max="7" width="7.28515625" customWidth="1"/>
    <col min="8" max="8" width="6.28515625" customWidth="1"/>
    <col min="9" max="9" width="9.85546875" customWidth="1"/>
    <col min="10" max="10" width="6.42578125" customWidth="1"/>
    <col min="11" max="11" width="7.28515625" customWidth="1"/>
  </cols>
  <sheetData>
    <row r="1" spans="1:12" ht="12.75" customHeight="1">
      <c r="A1" s="119">
        <v>1</v>
      </c>
      <c r="B1" s="119">
        <v>6</v>
      </c>
      <c r="C1" s="110">
        <f>SUM(A1:B1)</f>
        <v>7</v>
      </c>
      <c r="E1" s="7" t="s">
        <v>3</v>
      </c>
      <c r="F1" s="3">
        <f>2*(A10-B10)</f>
        <v>12.865224582602195</v>
      </c>
      <c r="G1" s="57" t="str">
        <f>IF(F1&gt;=5.99,"p&lt;0.05"," ")</f>
        <v>p&lt;0.05</v>
      </c>
      <c r="H1" s="38" t="str">
        <f>IF(F1&gt;=3.84,"#","")</f>
        <v>#</v>
      </c>
      <c r="I1" s="6" t="s">
        <v>4</v>
      </c>
      <c r="J1" s="18" t="s">
        <v>6</v>
      </c>
      <c r="K1" s="1">
        <f>(F1/C$4)^0.5</f>
        <v>0.53469045214346411</v>
      </c>
    </row>
    <row r="2" spans="1:12" ht="12.75" customHeight="1">
      <c r="A2" s="119">
        <v>8</v>
      </c>
      <c r="B2" s="119">
        <v>13</v>
      </c>
      <c r="C2" s="111">
        <f>SUM(A2:B2)</f>
        <v>21</v>
      </c>
      <c r="G2" s="57" t="str">
        <f>IF(F2&gt;=5.99,"p&lt;0.05"," ")</f>
        <v xml:space="preserve"> </v>
      </c>
      <c r="H2" s="38"/>
    </row>
    <row r="3" spans="1:12" ht="12.75" customHeight="1">
      <c r="A3" s="119">
        <v>14</v>
      </c>
      <c r="B3" s="119">
        <v>3</v>
      </c>
      <c r="C3" s="111">
        <f>SUM(A3:B3)</f>
        <v>17</v>
      </c>
      <c r="E3" s="7" t="s">
        <v>3</v>
      </c>
      <c r="F3" s="3">
        <f>2*(A20-B20)</f>
        <v>4.8915526630178192</v>
      </c>
      <c r="G3" s="57" t="str">
        <f t="shared" ref="G3:G9" si="0">IF(F3&gt;=3.84,"p&lt;0.05"," ")</f>
        <v>p&lt;0.05</v>
      </c>
      <c r="H3" s="56" t="str">
        <f t="shared" ref="H3:H9" si="1">IF(F3&gt;=2.71,"p&lt;0.10","")</f>
        <v>p&lt;0.10</v>
      </c>
      <c r="I3" s="17" t="s">
        <v>19</v>
      </c>
      <c r="J3" s="18" t="s">
        <v>6</v>
      </c>
      <c r="K3" s="1">
        <f>(F3/C$4)^0.5</f>
        <v>0.32969860522799438</v>
      </c>
    </row>
    <row r="4" spans="1:12" ht="12.75" customHeight="1">
      <c r="A4" s="112">
        <f>SUM(A1:A3)</f>
        <v>23</v>
      </c>
      <c r="B4" s="113">
        <f>SUM(B1:B3)</f>
        <v>22</v>
      </c>
      <c r="C4" s="114">
        <f>SUM(A4:B4)</f>
        <v>45</v>
      </c>
      <c r="E4" s="7" t="s">
        <v>3</v>
      </c>
      <c r="F4" s="3">
        <f>2*(A21-B21)</f>
        <v>2.6957923437322506</v>
      </c>
      <c r="G4" s="57" t="str">
        <f t="shared" si="0"/>
        <v xml:space="preserve"> </v>
      </c>
      <c r="H4" s="56" t="str">
        <f t="shared" si="1"/>
        <v/>
      </c>
      <c r="I4" s="17" t="s">
        <v>20</v>
      </c>
      <c r="J4" s="18" t="s">
        <v>6</v>
      </c>
      <c r="K4" s="1">
        <f>(F4/C$4)^0.5</f>
        <v>0.24475803669621013</v>
      </c>
    </row>
    <row r="5" spans="1:12" ht="12.75" customHeight="1">
      <c r="E5" s="7" t="s">
        <v>3</v>
      </c>
      <c r="F5" s="3">
        <f>2*(A22-B22)</f>
        <v>11.352318492711674</v>
      </c>
      <c r="G5" s="57" t="str">
        <f t="shared" si="0"/>
        <v>p&lt;0.05</v>
      </c>
      <c r="H5" s="56" t="str">
        <f t="shared" si="1"/>
        <v>p&lt;0.10</v>
      </c>
      <c r="I5" s="17" t="s">
        <v>21</v>
      </c>
      <c r="J5" s="18" t="s">
        <v>6</v>
      </c>
      <c r="K5" s="1">
        <f>(F5/C$4)^0.5</f>
        <v>0.50226859774674515</v>
      </c>
    </row>
    <row r="6" spans="1:12" ht="12.75" customHeight="1">
      <c r="A6" s="23">
        <f t="shared" ref="A6:B8" si="2">IF(A1&lt;2,0,A1*LN(A1))</f>
        <v>0</v>
      </c>
      <c r="B6" s="23">
        <f t="shared" si="2"/>
        <v>10.750556815368331</v>
      </c>
      <c r="C6" s="4">
        <f>C1*LN(C1)</f>
        <v>13.621371043387192</v>
      </c>
      <c r="F6" s="3"/>
      <c r="G6" s="57" t="str">
        <f t="shared" si="0"/>
        <v xml:space="preserve"> </v>
      </c>
      <c r="H6" s="56" t="str">
        <f t="shared" si="1"/>
        <v/>
      </c>
      <c r="J6" s="18"/>
      <c r="K6" s="1"/>
    </row>
    <row r="7" spans="1:12" ht="12.75" customHeight="1">
      <c r="A7" s="23">
        <f t="shared" si="2"/>
        <v>16.635532333438686</v>
      </c>
      <c r="B7" s="23">
        <f t="shared" si="2"/>
        <v>33.344341646999979</v>
      </c>
      <c r="C7" s="4">
        <f>C2*LN(C2)</f>
        <v>63.934971192191881</v>
      </c>
      <c r="E7" s="7" t="s">
        <v>3</v>
      </c>
      <c r="F7" s="3">
        <f>2*(A23-B23)</f>
        <v>1.5129060898905209</v>
      </c>
      <c r="G7" s="57" t="str">
        <f t="shared" si="0"/>
        <v xml:space="preserve"> </v>
      </c>
      <c r="H7" s="56" t="str">
        <f t="shared" si="1"/>
        <v/>
      </c>
      <c r="I7" s="73" t="s">
        <v>13</v>
      </c>
      <c r="J7" s="18" t="s">
        <v>6</v>
      </c>
      <c r="K7" s="1">
        <f>(F7/C14)^0.5</f>
        <v>0.23244861873806197</v>
      </c>
    </row>
    <row r="8" spans="1:12" ht="12.75" customHeight="1">
      <c r="A8" s="23">
        <f t="shared" si="2"/>
        <v>36.946802614613617</v>
      </c>
      <c r="B8" s="23">
        <f t="shared" si="2"/>
        <v>3.2958368660043291</v>
      </c>
      <c r="C8" s="4">
        <f>C3*LN(C3)</f>
        <v>48.164626848955677</v>
      </c>
      <c r="E8" s="7" t="s">
        <v>3</v>
      </c>
      <c r="F8" s="3">
        <f>2*(A24-B24)</f>
        <v>10.169432238869945</v>
      </c>
      <c r="G8" s="57" t="str">
        <f t="shared" si="0"/>
        <v>p&lt;0.05</v>
      </c>
      <c r="H8" s="56" t="str">
        <f t="shared" si="1"/>
        <v>p&lt;0.10</v>
      </c>
      <c r="I8" s="73" t="s">
        <v>14</v>
      </c>
      <c r="J8" s="18" t="s">
        <v>6</v>
      </c>
      <c r="K8" s="1">
        <f>(F8/C13)^0.5</f>
        <v>0.6509426574486018</v>
      </c>
    </row>
    <row r="9" spans="1:12" ht="12.75" customHeight="1">
      <c r="A9" s="13">
        <f>A4*LN(A4)</f>
        <v>72.116366966370435</v>
      </c>
      <c r="B9" s="14">
        <f>B4*LN(B4)</f>
        <v>68.002933973882961</v>
      </c>
      <c r="C9" s="15">
        <f>C4*LN(C4)</f>
        <v>171.29981203966437</v>
      </c>
      <c r="E9" s="7" t="s">
        <v>3</v>
      </c>
      <c r="F9" s="3">
        <f>2*(A25-B25)</f>
        <v>7.9736719195844898</v>
      </c>
      <c r="G9" s="57" t="str">
        <f t="shared" si="0"/>
        <v>p&lt;0.05</v>
      </c>
      <c r="H9" s="56" t="str">
        <f t="shared" si="1"/>
        <v>p&lt;0.10</v>
      </c>
      <c r="I9" s="73" t="s">
        <v>16</v>
      </c>
      <c r="J9" s="18" t="s">
        <v>6</v>
      </c>
      <c r="K9" s="1">
        <f>(F9/C12)^0.5</f>
        <v>0.45807583604465851</v>
      </c>
    </row>
    <row r="10" spans="1:12" ht="13.5" thickBot="1">
      <c r="A10" s="78">
        <f>SUM(A6:B8,C9)</f>
        <v>272.27288231608929</v>
      </c>
      <c r="B10" s="78">
        <f>SUM(C6:C8,A9:B9)</f>
        <v>265.8402700247882</v>
      </c>
      <c r="C10" s="79"/>
      <c r="D10" s="5"/>
    </row>
    <row r="11" spans="1:12" ht="12.75" customHeight="1">
      <c r="E11" s="129" t="s">
        <v>51</v>
      </c>
      <c r="F11" s="130"/>
      <c r="G11" s="130"/>
      <c r="H11" s="130"/>
      <c r="I11" s="130"/>
      <c r="J11" s="130"/>
      <c r="K11" s="131"/>
      <c r="L11" s="22"/>
    </row>
    <row r="12" spans="1:12">
      <c r="A12" s="5">
        <f>SUM(A2:A3)</f>
        <v>22</v>
      </c>
      <c r="B12" s="5">
        <f>SUM(B2:B3)</f>
        <v>16</v>
      </c>
      <c r="C12" s="5">
        <f>SUM(C2:C3)</f>
        <v>38</v>
      </c>
      <c r="E12" s="132"/>
      <c r="F12" s="133"/>
      <c r="G12" s="133"/>
      <c r="H12" s="133"/>
      <c r="I12" s="133"/>
      <c r="J12" s="133"/>
      <c r="K12" s="134"/>
      <c r="L12" s="22"/>
    </row>
    <row r="13" spans="1:12" ht="13.5" thickBot="1">
      <c r="A13" s="5">
        <f>SUM(A1,A3)</f>
        <v>15</v>
      </c>
      <c r="B13" s="5">
        <f>SUM(B1,B3)</f>
        <v>9</v>
      </c>
      <c r="C13" s="5">
        <f>SUM(C1,C3)</f>
        <v>24</v>
      </c>
      <c r="E13" s="135"/>
      <c r="F13" s="136"/>
      <c r="G13" s="136"/>
      <c r="H13" s="136"/>
      <c r="I13" s="136"/>
      <c r="J13" s="136"/>
      <c r="K13" s="137"/>
      <c r="L13" s="22"/>
    </row>
    <row r="14" spans="1:12" ht="10.5" customHeight="1">
      <c r="A14" s="5">
        <f>SUM(A1:A2)</f>
        <v>9</v>
      </c>
      <c r="B14" s="5">
        <f>SUM(B1:B2)</f>
        <v>19</v>
      </c>
      <c r="C14" s="5">
        <f>SUM(C1:C2)</f>
        <v>28</v>
      </c>
      <c r="E14" s="22"/>
      <c r="F14" s="22"/>
      <c r="G14" s="22"/>
      <c r="H14" s="22"/>
      <c r="I14" s="22"/>
      <c r="J14" s="22"/>
      <c r="K14" s="22"/>
      <c r="L14" s="22"/>
    </row>
    <row r="15" spans="1:12" ht="12" customHeight="1">
      <c r="E15" s="88"/>
      <c r="F15" s="76"/>
      <c r="G15" s="76"/>
      <c r="H15" s="21"/>
      <c r="I15" s="21"/>
      <c r="J15" s="21"/>
      <c r="K15" s="21"/>
    </row>
    <row r="16" spans="1:12" ht="12" customHeight="1">
      <c r="A16" s="4">
        <f t="shared" ref="A16:C18" si="3">A12*LN(A12)</f>
        <v>68.002933973882961</v>
      </c>
      <c r="B16" s="4">
        <f t="shared" si="3"/>
        <v>44.361419555836498</v>
      </c>
      <c r="C16" s="11">
        <f t="shared" si="3"/>
        <v>138.22827406960266</v>
      </c>
      <c r="E16" s="88"/>
      <c r="F16" s="76"/>
      <c r="G16" s="76"/>
    </row>
    <row r="17" spans="1:10" ht="13.5" customHeight="1">
      <c r="A17" s="4">
        <f t="shared" si="3"/>
        <v>40.620753016533151</v>
      </c>
      <c r="B17" s="4">
        <f t="shared" si="3"/>
        <v>19.775021196025975</v>
      </c>
      <c r="C17" s="80">
        <f t="shared" si="3"/>
        <v>76.273291928350702</v>
      </c>
      <c r="E17" s="88"/>
      <c r="F17" s="43"/>
      <c r="G17" s="43"/>
      <c r="H17" s="43"/>
      <c r="I17" s="43"/>
    </row>
    <row r="18" spans="1:10">
      <c r="A18" s="13">
        <f t="shared" si="3"/>
        <v>19.775021196025975</v>
      </c>
      <c r="B18" s="13">
        <f t="shared" si="3"/>
        <v>55.944340604162363</v>
      </c>
      <c r="C18" s="14">
        <f t="shared" si="3"/>
        <v>93.301726284905712</v>
      </c>
      <c r="E18" s="43"/>
      <c r="F18" s="43"/>
      <c r="G18" s="43"/>
      <c r="H18" s="43"/>
      <c r="I18" s="43"/>
    </row>
    <row r="19" spans="1:10">
      <c r="E19" s="43"/>
      <c r="F19" s="43"/>
      <c r="G19" s="43"/>
      <c r="H19" s="43"/>
      <c r="I19" s="43"/>
      <c r="J19" s="43"/>
    </row>
    <row r="20" spans="1:10">
      <c r="A20" s="4">
        <f>SUM(A6:B6,A16:B16,C9)</f>
        <v>294.41472238475217</v>
      </c>
      <c r="B20" s="4">
        <f>SUM(C6,C16,A9:B9)</f>
        <v>291.96894605324326</v>
      </c>
    </row>
    <row r="21" spans="1:10">
      <c r="A21" s="4">
        <f>SUM(A7:B7,A17:B17,C9)</f>
        <v>281.67546023266215</v>
      </c>
      <c r="B21" s="4">
        <f>SUM(C7,C17,A9:B9)</f>
        <v>280.32756406079602</v>
      </c>
      <c r="D21" s="75"/>
    </row>
    <row r="22" spans="1:10">
      <c r="A22" s="13">
        <f>SUM(A8:B8,A18:B18,C9)</f>
        <v>287.26181332047065</v>
      </c>
      <c r="B22" s="13">
        <f>SUM(C8,C18,A9:B9)</f>
        <v>281.58565407411481</v>
      </c>
      <c r="D22" s="75"/>
    </row>
    <row r="23" spans="1:10">
      <c r="A23" s="4">
        <f>SUM(A6:B7,C18)</f>
        <v>154.03215708071269</v>
      </c>
      <c r="B23" s="4">
        <f>SUM(C6:C7,A18:B18)</f>
        <v>153.27570403576743</v>
      </c>
      <c r="C23" s="4"/>
      <c r="D23" s="4"/>
    </row>
    <row r="24" spans="1:10">
      <c r="A24" s="4">
        <f>SUM(A6:B6,A8:B8,C17)</f>
        <v>127.26648822433697</v>
      </c>
      <c r="B24" s="4">
        <f>SUM(C6,C8,A17:B17)</f>
        <v>122.181772104902</v>
      </c>
    </row>
    <row r="25" spans="1:10">
      <c r="A25" s="13">
        <f>SUM(A7:B8,C16)</f>
        <v>228.45078753065928</v>
      </c>
      <c r="B25" s="13">
        <f>SUM(C7:C8,A16:B16)</f>
        <v>224.46395157086704</v>
      </c>
    </row>
    <row r="26" spans="1:10">
      <c r="A26" s="64">
        <f t="shared" ref="A26:B28" si="4">100*A1/A$4</f>
        <v>4.3478260869565215</v>
      </c>
      <c r="B26" s="64">
        <f t="shared" si="4"/>
        <v>27.272727272727273</v>
      </c>
      <c r="C26" s="64"/>
    </row>
    <row r="27" spans="1:10">
      <c r="A27" s="64">
        <f t="shared" si="4"/>
        <v>34.782608695652172</v>
      </c>
      <c r="B27" s="64">
        <f t="shared" si="4"/>
        <v>59.090909090909093</v>
      </c>
      <c r="C27" s="64"/>
    </row>
    <row r="28" spans="1:10">
      <c r="A28" s="64">
        <f t="shared" si="4"/>
        <v>60.869565217391305</v>
      </c>
      <c r="B28" s="64">
        <f t="shared" si="4"/>
        <v>13.636363636363637</v>
      </c>
    </row>
    <row r="29" spans="1:10">
      <c r="A29" s="5" t="s">
        <v>23</v>
      </c>
      <c r="B29" s="5" t="s">
        <v>24</v>
      </c>
      <c r="C29" s="5"/>
    </row>
    <row r="30" spans="1:10">
      <c r="A30" s="81">
        <f t="shared" ref="A30:B32" si="5">100*A1/$C1</f>
        <v>14.285714285714286</v>
      </c>
      <c r="B30" s="81">
        <f t="shared" si="5"/>
        <v>85.714285714285708</v>
      </c>
      <c r="C30" s="81"/>
    </row>
    <row r="31" spans="1:10">
      <c r="A31" s="81">
        <f t="shared" si="5"/>
        <v>38.095238095238095</v>
      </c>
      <c r="B31" s="81">
        <f t="shared" si="5"/>
        <v>61.904761904761905</v>
      </c>
      <c r="C31" s="81"/>
    </row>
    <row r="32" spans="1:10">
      <c r="A32" s="81">
        <f t="shared" si="5"/>
        <v>82.352941176470594</v>
      </c>
      <c r="B32" s="81">
        <f t="shared" si="5"/>
        <v>17.647058823529413</v>
      </c>
    </row>
  </sheetData>
  <mergeCells count="1">
    <mergeCell ref="E11:K13"/>
  </mergeCells>
  <phoneticPr fontId="0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 codeName="Arkusz3"/>
  <dimension ref="A1:U74"/>
  <sheetViews>
    <sheetView workbookViewId="0">
      <selection activeCell="G29" sqref="G29"/>
    </sheetView>
  </sheetViews>
  <sheetFormatPr defaultRowHeight="12.75"/>
  <cols>
    <col min="4" max="4" width="8" customWidth="1"/>
    <col min="5" max="5" width="5.85546875" customWidth="1"/>
    <col min="6" max="6" width="6.85546875" customWidth="1"/>
    <col min="7" max="7" width="7.7109375" customWidth="1"/>
    <col min="8" max="8" width="5.85546875" customWidth="1"/>
    <col min="9" max="9" width="4" customWidth="1"/>
    <col min="10" max="10" width="12.140625" customWidth="1"/>
    <col min="11" max="11" width="6.140625" customWidth="1"/>
    <col min="12" max="12" width="7" customWidth="1"/>
    <col min="13" max="22" width="6.5703125" customWidth="1"/>
  </cols>
  <sheetData>
    <row r="1" spans="1:21" ht="12.75" customHeight="1">
      <c r="A1" s="96">
        <v>30</v>
      </c>
      <c r="B1" s="96">
        <v>40</v>
      </c>
      <c r="C1" s="96">
        <v>11</v>
      </c>
      <c r="D1" s="117">
        <f>SUM(A1:C1)</f>
        <v>81</v>
      </c>
      <c r="F1" s="7" t="s">
        <v>3</v>
      </c>
      <c r="G1" s="3">
        <f>2*(A33-B33)</f>
        <v>0.1657747380222645</v>
      </c>
      <c r="H1" s="38" t="str">
        <f>IF(G1&gt;=3.84,"#","")</f>
        <v/>
      </c>
      <c r="I1" s="38" t="str">
        <f>IF(G1&gt;=3.84,"#","")</f>
        <v/>
      </c>
      <c r="J1" s="6" t="s">
        <v>4</v>
      </c>
      <c r="K1" s="18" t="s">
        <v>6</v>
      </c>
      <c r="L1" s="1">
        <f>(G1/(2*D$4))^0.5</f>
        <v>1.6790766110230858E-2</v>
      </c>
      <c r="M1" s="65"/>
      <c r="N1" s="65"/>
      <c r="O1" s="65"/>
      <c r="P1" s="65"/>
      <c r="Q1" s="65"/>
      <c r="R1" s="65"/>
      <c r="S1" s="65"/>
      <c r="T1" s="65"/>
      <c r="U1" s="65"/>
    </row>
    <row r="2" spans="1:21" ht="12.75" customHeight="1">
      <c r="A2" s="96">
        <v>57</v>
      </c>
      <c r="B2" s="96">
        <v>70</v>
      </c>
      <c r="C2" s="96">
        <v>19</v>
      </c>
      <c r="D2" s="69">
        <f>SUM(A2:C2)</f>
        <v>146</v>
      </c>
      <c r="F2" s="7"/>
      <c r="H2" s="39"/>
      <c r="I2" s="38" t="str">
        <f>IF(G2&gt;=3.84,"#","")</f>
        <v/>
      </c>
      <c r="M2" s="65"/>
      <c r="N2" s="65"/>
      <c r="O2" s="65"/>
      <c r="P2" s="65"/>
      <c r="Q2" s="65"/>
      <c r="R2" s="65"/>
      <c r="S2" s="65"/>
      <c r="T2" s="65"/>
      <c r="U2" s="65"/>
    </row>
    <row r="3" spans="1:21" ht="12.75" customHeight="1">
      <c r="A3" s="96">
        <v>26</v>
      </c>
      <c r="B3" s="96">
        <v>33</v>
      </c>
      <c r="C3" s="96">
        <v>8</v>
      </c>
      <c r="D3" s="69">
        <f>SUM(A3:C3)</f>
        <v>67</v>
      </c>
      <c r="F3" s="7" t="s">
        <v>3</v>
      </c>
      <c r="G3" s="3">
        <f>2*(D39-E39)</f>
        <v>9.3728483708218846E-2</v>
      </c>
      <c r="H3" s="41" t="str">
        <f>IF(G3&gt;=5.99,"*"," ")</f>
        <v xml:space="preserve"> </v>
      </c>
      <c r="I3" s="38" t="str">
        <f>IF(G3&gt;=3.84,"#","")</f>
        <v/>
      </c>
      <c r="J3" s="45" t="s">
        <v>0</v>
      </c>
      <c r="K3" s="18" t="s">
        <v>6</v>
      </c>
      <c r="L3" s="1">
        <f t="shared" ref="L3:L14" si="0">(G3/D$4)^0.5</f>
        <v>1.7855093568908728E-2</v>
      </c>
      <c r="M3" s="65"/>
      <c r="N3" s="65"/>
      <c r="O3" s="65"/>
      <c r="P3" s="65"/>
      <c r="Q3" s="65"/>
      <c r="R3" s="65"/>
      <c r="S3" s="65"/>
      <c r="T3" s="65"/>
      <c r="U3" s="65"/>
    </row>
    <row r="4" spans="1:21" ht="12.75" customHeight="1">
      <c r="A4" s="118">
        <f>SUM(A1:A3)</f>
        <v>113</v>
      </c>
      <c r="B4" s="53">
        <f>SUM(B1:B3)</f>
        <v>143</v>
      </c>
      <c r="C4" s="53">
        <f>SUM(C1:C3)</f>
        <v>38</v>
      </c>
      <c r="D4" s="34">
        <f>SUM(D1:D3)</f>
        <v>294</v>
      </c>
      <c r="F4" s="7" t="s">
        <v>3</v>
      </c>
      <c r="G4" s="2">
        <f>2*(D42-E42)</f>
        <v>9.2660649072968226E-2</v>
      </c>
      <c r="H4" s="57" t="str">
        <f>IF(G4&gt;=3.84,"p&lt;0.05"," ")</f>
        <v xml:space="preserve"> </v>
      </c>
      <c r="I4" s="56" t="str">
        <f>IF(G4&gt;=2.71,"p&lt;0.10","")</f>
        <v/>
      </c>
      <c r="J4" s="44" t="s">
        <v>19</v>
      </c>
      <c r="K4" s="18" t="s">
        <v>6</v>
      </c>
      <c r="L4" s="1">
        <f t="shared" si="0"/>
        <v>1.775309200557456E-2</v>
      </c>
      <c r="M4" s="65"/>
      <c r="N4" s="65"/>
      <c r="O4" s="65"/>
      <c r="P4" s="65"/>
      <c r="Q4" s="65"/>
      <c r="R4" s="65"/>
      <c r="S4" s="65"/>
      <c r="T4" s="65"/>
      <c r="U4" s="65"/>
    </row>
    <row r="5" spans="1:21" ht="12.75" customHeight="1">
      <c r="F5" s="7" t="s">
        <v>3</v>
      </c>
      <c r="G5" s="2">
        <f>2*(D43-E43)</f>
        <v>4.4970159733566106E-2</v>
      </c>
      <c r="H5" s="57" t="str">
        <f>IF(G5&gt;=3.84,"p&lt;0.05"," ")</f>
        <v xml:space="preserve"> </v>
      </c>
      <c r="I5" s="56" t="str">
        <f>IF(G5&gt;=2.71,"p&lt;0.10","")</f>
        <v/>
      </c>
      <c r="J5" s="44" t="s">
        <v>20</v>
      </c>
      <c r="K5" s="18" t="s">
        <v>6</v>
      </c>
      <c r="L5" s="1">
        <f t="shared" si="0"/>
        <v>1.2367688829563862E-2</v>
      </c>
      <c r="M5" s="65"/>
      <c r="N5" s="65"/>
      <c r="O5" s="65"/>
      <c r="P5" s="65"/>
      <c r="Q5" s="65"/>
      <c r="R5" s="65"/>
      <c r="S5" s="65"/>
      <c r="T5" s="65"/>
      <c r="U5" s="65"/>
    </row>
    <row r="6" spans="1:21" ht="12.75" customHeight="1">
      <c r="F6" s="7" t="s">
        <v>3</v>
      </c>
      <c r="G6" s="2">
        <f>2*(D44-E44)</f>
        <v>5.0323363520874409E-3</v>
      </c>
      <c r="H6" s="57" t="str">
        <f>IF(G6&gt;=3.84,"p&lt;0.05"," ")</f>
        <v xml:space="preserve"> </v>
      </c>
      <c r="I6" s="56" t="str">
        <f>IF(G6&gt;=2.71,"p&lt;0.10","")</f>
        <v/>
      </c>
      <c r="J6" s="44" t="s">
        <v>21</v>
      </c>
      <c r="K6" s="18" t="s">
        <v>6</v>
      </c>
      <c r="L6" s="1">
        <f t="shared" si="0"/>
        <v>4.1372442897685633E-3</v>
      </c>
      <c r="M6" s="65"/>
      <c r="N6" s="65"/>
      <c r="O6" s="65"/>
      <c r="P6" s="65"/>
      <c r="Q6" s="65"/>
      <c r="R6" s="65"/>
      <c r="S6" s="65"/>
      <c r="T6" s="65"/>
      <c r="U6" s="65"/>
    </row>
    <row r="7" spans="1:21" ht="12.75" customHeight="1">
      <c r="F7" s="7" t="s">
        <v>3</v>
      </c>
      <c r="G7" s="3">
        <f>2*(D40-E40)</f>
        <v>5.6202768531875336E-2</v>
      </c>
      <c r="H7" s="41" t="str">
        <f>IF(G7&gt;=5.99,"*"," ")</f>
        <v xml:space="preserve"> </v>
      </c>
      <c r="I7" s="38" t="str">
        <f>IF(G7&gt;=3.84,"#","")</f>
        <v/>
      </c>
      <c r="J7" s="45" t="s">
        <v>1</v>
      </c>
      <c r="K7" s="18" t="s">
        <v>6</v>
      </c>
      <c r="L7" s="1">
        <f t="shared" si="0"/>
        <v>1.3826274963276269E-2</v>
      </c>
      <c r="M7" s="65"/>
      <c r="N7" s="65"/>
      <c r="O7" s="65"/>
      <c r="P7" s="65"/>
      <c r="Q7" s="65"/>
      <c r="R7" s="65"/>
      <c r="S7" s="65"/>
      <c r="T7" s="65"/>
      <c r="U7" s="65"/>
    </row>
    <row r="8" spans="1:21" ht="12.75" customHeight="1">
      <c r="F8" s="7" t="s">
        <v>3</v>
      </c>
      <c r="G8" s="2">
        <f>2*(D45-E45)</f>
        <v>2.4720422059544944E-2</v>
      </c>
      <c r="H8" s="57" t="str">
        <f>IF(G8&gt;=3.84,"p&lt;0.05"," ")</f>
        <v xml:space="preserve"> </v>
      </c>
      <c r="I8" s="56" t="str">
        <f>IF(G8&gt;=2.71,"p&lt;0.10","")</f>
        <v/>
      </c>
      <c r="J8" s="44" t="s">
        <v>19</v>
      </c>
      <c r="K8" s="18" t="s">
        <v>6</v>
      </c>
      <c r="L8" s="1">
        <f t="shared" si="0"/>
        <v>9.1696820135566699E-3</v>
      </c>
      <c r="M8" s="65"/>
      <c r="N8" s="65"/>
      <c r="O8" s="65"/>
      <c r="P8" s="65"/>
      <c r="Q8" s="65"/>
      <c r="R8" s="65"/>
      <c r="S8" s="65"/>
      <c r="T8" s="65"/>
      <c r="U8" s="65"/>
    </row>
    <row r="9" spans="1:21" ht="12.75" customHeight="1">
      <c r="F9" s="7" t="s">
        <v>3</v>
      </c>
      <c r="G9" s="2">
        <f>2*(D46-E46)</f>
        <v>5.595869823537214E-2</v>
      </c>
      <c r="H9" s="57" t="str">
        <f>IF(G9&gt;=3.84,"p&lt;0.05"," ")</f>
        <v xml:space="preserve"> </v>
      </c>
      <c r="I9" s="56" t="str">
        <f>IF(G9&gt;=2.71,"p&lt;0.10","")</f>
        <v/>
      </c>
      <c r="J9" s="44" t="s">
        <v>20</v>
      </c>
      <c r="K9" s="18" t="s">
        <v>6</v>
      </c>
      <c r="L9" s="1">
        <f t="shared" si="0"/>
        <v>1.3796220797145091E-2</v>
      </c>
      <c r="M9" s="65"/>
      <c r="N9" s="65"/>
      <c r="O9" s="65"/>
      <c r="P9" s="65"/>
      <c r="Q9" s="65"/>
      <c r="R9" s="65"/>
      <c r="S9" s="65"/>
      <c r="T9" s="65"/>
      <c r="U9" s="65"/>
    </row>
    <row r="10" spans="1:21" ht="12.75" customHeight="1">
      <c r="F10" s="7" t="s">
        <v>3</v>
      </c>
      <c r="G10" s="2">
        <f>2*(D47-E47)</f>
        <v>1.310523545180331E-2</v>
      </c>
      <c r="H10" s="57" t="str">
        <f>IF(G10&gt;=3.84,"p&lt;0.05"," ")</f>
        <v xml:space="preserve"> </v>
      </c>
      <c r="I10" s="56" t="str">
        <f>IF(G10&gt;=2.71,"p&lt;0.10","")</f>
        <v/>
      </c>
      <c r="J10" s="44" t="s">
        <v>21</v>
      </c>
      <c r="K10" s="18" t="s">
        <v>6</v>
      </c>
      <c r="L10" s="1">
        <f t="shared" si="0"/>
        <v>6.676498392753992E-3</v>
      </c>
      <c r="M10" s="65"/>
      <c r="N10" s="65"/>
      <c r="O10" s="65"/>
      <c r="P10" s="65"/>
      <c r="Q10" s="65"/>
      <c r="R10" s="65"/>
      <c r="S10" s="65"/>
      <c r="T10" s="65"/>
      <c r="U10" s="65"/>
    </row>
    <row r="11" spans="1:21" ht="12.75" customHeight="1">
      <c r="F11" s="7" t="s">
        <v>3</v>
      </c>
      <c r="G11" s="3">
        <f>2*(D41-E41)</f>
        <v>9.0509993277009926E-2</v>
      </c>
      <c r="H11" s="41" t="str">
        <f>IF(G11&gt;=5.99,"*"," ")</f>
        <v xml:space="preserve"> </v>
      </c>
      <c r="I11" s="38" t="str">
        <f>IF(G11&gt;=3.84,"#","")</f>
        <v/>
      </c>
      <c r="J11" s="45" t="s">
        <v>2</v>
      </c>
      <c r="K11" s="18" t="s">
        <v>6</v>
      </c>
      <c r="L11" s="1">
        <f t="shared" si="0"/>
        <v>1.7545857630501555E-2</v>
      </c>
      <c r="M11" s="66"/>
      <c r="N11" s="65"/>
      <c r="O11" s="65"/>
      <c r="P11" s="65"/>
      <c r="Q11" s="65"/>
      <c r="R11" s="65"/>
      <c r="S11" s="65"/>
      <c r="T11" s="65"/>
      <c r="U11" s="67"/>
    </row>
    <row r="12" spans="1:21" ht="12.75" customHeight="1">
      <c r="F12" s="7" t="s">
        <v>3</v>
      </c>
      <c r="G12" s="2">
        <f>2*(D48-E48)</f>
        <v>4.2261107273589005E-2</v>
      </c>
      <c r="H12" s="57" t="str">
        <f>IF(G12&gt;=3.84,"p&lt;0.05"," ")</f>
        <v xml:space="preserve"> </v>
      </c>
      <c r="I12" s="56" t="str">
        <f>IF(G12&gt;=2.71,"p&lt;0.10","")</f>
        <v/>
      </c>
      <c r="J12" s="44" t="s">
        <v>19</v>
      </c>
      <c r="K12" s="18" t="s">
        <v>6</v>
      </c>
      <c r="L12" s="1">
        <f t="shared" si="0"/>
        <v>1.1989381253231408E-2</v>
      </c>
      <c r="M12" s="66"/>
      <c r="N12" s="65"/>
      <c r="O12" s="65"/>
      <c r="P12" s="65"/>
      <c r="Q12" s="65"/>
      <c r="R12" s="65"/>
      <c r="S12" s="65"/>
      <c r="T12" s="65"/>
      <c r="U12" s="67"/>
    </row>
    <row r="13" spans="1:21" ht="12.75" customHeight="1">
      <c r="F13" s="7" t="s">
        <v>3</v>
      </c>
      <c r="G13" s="2">
        <f>2*(D49-E49)</f>
        <v>2.0196118348394521E-3</v>
      </c>
      <c r="H13" s="57" t="str">
        <f>IF(G13&gt;=3.84,"p&lt;0.05"," ")</f>
        <v xml:space="preserve"> </v>
      </c>
      <c r="I13" s="56" t="str">
        <f>IF(G13&gt;=2.71,"p&lt;0.10","")</f>
        <v/>
      </c>
      <c r="J13" s="44" t="s">
        <v>20</v>
      </c>
      <c r="K13" s="18" t="s">
        <v>6</v>
      </c>
      <c r="L13" s="1">
        <f t="shared" si="0"/>
        <v>2.6209593681814298E-3</v>
      </c>
      <c r="M13" s="66"/>
      <c r="N13" s="65"/>
      <c r="O13" s="65"/>
      <c r="P13" s="65"/>
      <c r="Q13" s="65"/>
      <c r="R13" s="65"/>
      <c r="S13" s="65"/>
      <c r="T13" s="65"/>
      <c r="U13" s="67"/>
    </row>
    <row r="14" spans="1:21" ht="12.75" customHeight="1">
      <c r="F14" s="7" t="s">
        <v>3</v>
      </c>
      <c r="G14" s="2">
        <f>2*(D50-E50)</f>
        <v>7.5979617707162106E-2</v>
      </c>
      <c r="H14" s="57" t="str">
        <f>IF(G14&gt;=3.84,"p&lt;0.05"," ")</f>
        <v xml:space="preserve"> </v>
      </c>
      <c r="I14" s="56" t="str">
        <f>IF(G14&gt;=2.71,"p&lt;0.10","")</f>
        <v/>
      </c>
      <c r="J14" s="44" t="s">
        <v>21</v>
      </c>
      <c r="K14" s="18" t="s">
        <v>6</v>
      </c>
      <c r="L14" s="1">
        <f t="shared" si="0"/>
        <v>1.6075884853838832E-2</v>
      </c>
      <c r="M14" s="66"/>
      <c r="N14" s="65"/>
      <c r="O14" s="65"/>
      <c r="P14" s="65"/>
      <c r="Q14" s="65"/>
      <c r="R14" s="65"/>
      <c r="S14" s="65"/>
      <c r="T14" s="65"/>
      <c r="U14" s="67"/>
    </row>
    <row r="15" spans="1:21" ht="12.75" customHeight="1" thickBot="1">
      <c r="H15" s="42"/>
      <c r="I15" s="40"/>
      <c r="M15" s="66"/>
      <c r="N15" s="65"/>
      <c r="O15" s="65"/>
      <c r="P15" s="65"/>
      <c r="Q15" s="65"/>
      <c r="R15" s="65"/>
      <c r="S15" s="65"/>
      <c r="T15" s="65"/>
      <c r="U15" s="67"/>
    </row>
    <row r="16" spans="1:21" ht="12.75" customHeight="1">
      <c r="E16" s="129" t="s">
        <v>51</v>
      </c>
      <c r="F16" s="130"/>
      <c r="G16" s="130"/>
      <c r="H16" s="130"/>
      <c r="I16" s="130"/>
      <c r="J16" s="130"/>
      <c r="K16" s="131"/>
      <c r="L16" s="22"/>
      <c r="M16" s="66"/>
      <c r="N16" s="65"/>
      <c r="O16" s="65"/>
      <c r="P16" s="65"/>
      <c r="Q16" s="65"/>
      <c r="R16" s="65"/>
      <c r="S16" s="65"/>
      <c r="T16" s="65"/>
      <c r="U16" s="67"/>
    </row>
    <row r="17" spans="5:21">
      <c r="E17" s="132"/>
      <c r="F17" s="133"/>
      <c r="G17" s="133"/>
      <c r="H17" s="133"/>
      <c r="I17" s="133"/>
      <c r="J17" s="133"/>
      <c r="K17" s="134"/>
      <c r="L17" s="22"/>
      <c r="M17" s="66"/>
      <c r="N17" s="65"/>
      <c r="O17" s="65"/>
      <c r="P17" s="65"/>
      <c r="Q17" s="65"/>
      <c r="R17" s="65"/>
      <c r="S17" s="65"/>
      <c r="T17" s="65"/>
      <c r="U17" s="67"/>
    </row>
    <row r="18" spans="5:21" ht="13.5" thickBot="1">
      <c r="E18" s="135"/>
      <c r="F18" s="136"/>
      <c r="G18" s="136"/>
      <c r="H18" s="136"/>
      <c r="I18" s="136"/>
      <c r="J18" s="136"/>
      <c r="K18" s="137"/>
      <c r="L18" s="22"/>
      <c r="M18" s="66"/>
      <c r="N18" s="65"/>
      <c r="O18" s="65"/>
      <c r="P18" s="65"/>
      <c r="Q18" s="65"/>
      <c r="R18" s="65"/>
      <c r="S18" s="65"/>
      <c r="T18" s="65"/>
      <c r="U18" s="65"/>
    </row>
    <row r="19" spans="5:21">
      <c r="F19" s="22"/>
      <c r="G19" s="22"/>
      <c r="H19" s="22"/>
      <c r="I19" s="22"/>
      <c r="J19" s="22"/>
      <c r="K19" s="22"/>
      <c r="L19" s="22"/>
      <c r="M19" s="66"/>
      <c r="N19" s="65"/>
      <c r="O19" s="65"/>
      <c r="P19" s="65"/>
      <c r="Q19" s="65"/>
      <c r="R19" s="65"/>
      <c r="S19" s="65"/>
      <c r="T19" s="65"/>
      <c r="U19" s="65"/>
    </row>
    <row r="20" spans="5:21">
      <c r="I20" s="22"/>
      <c r="J20" s="22"/>
      <c r="K20" s="22"/>
      <c r="L20" s="22"/>
      <c r="M20" s="65"/>
      <c r="N20" s="65"/>
      <c r="O20" s="65"/>
      <c r="P20" s="65"/>
      <c r="Q20" s="65"/>
      <c r="R20" s="65"/>
      <c r="S20" s="65"/>
      <c r="T20" s="65"/>
      <c r="U20" s="65"/>
    </row>
    <row r="21" spans="5:21">
      <c r="M21" s="68"/>
      <c r="N21" s="65"/>
      <c r="O21" s="65"/>
      <c r="P21" s="65"/>
      <c r="Q21" s="65"/>
      <c r="R21" s="65"/>
      <c r="S21" s="65"/>
      <c r="T21" s="65"/>
      <c r="U21" s="65"/>
    </row>
    <row r="22" spans="5:21">
      <c r="M22" s="65"/>
      <c r="N22" s="65"/>
      <c r="O22" s="65"/>
      <c r="P22" s="65"/>
      <c r="Q22" s="65"/>
      <c r="R22" s="65"/>
      <c r="S22" s="65"/>
      <c r="T22" s="65"/>
      <c r="U22" s="65"/>
    </row>
    <row r="23" spans="5:21">
      <c r="M23" s="65"/>
      <c r="N23" s="65"/>
      <c r="O23" s="65"/>
      <c r="P23" s="65"/>
      <c r="Q23" s="65"/>
      <c r="R23" s="65"/>
      <c r="S23" s="65"/>
      <c r="T23" s="65"/>
      <c r="U23" s="65"/>
    </row>
    <row r="24" spans="5:21">
      <c r="M24" s="65"/>
      <c r="N24" s="65"/>
      <c r="O24" s="65"/>
      <c r="P24" s="65"/>
      <c r="Q24" s="65"/>
      <c r="R24" s="65"/>
      <c r="S24" s="65"/>
      <c r="T24" s="65"/>
      <c r="U24" s="65"/>
    </row>
    <row r="25" spans="5:21">
      <c r="M25" s="65"/>
      <c r="N25" s="65"/>
      <c r="O25" s="65"/>
      <c r="P25" s="65"/>
      <c r="Q25" s="65"/>
      <c r="R25" s="65"/>
      <c r="S25" s="65"/>
      <c r="T25" s="65"/>
      <c r="U25" s="65"/>
    </row>
    <row r="26" spans="5:21">
      <c r="M26" s="18"/>
    </row>
    <row r="27" spans="5:21">
      <c r="M27" s="18"/>
    </row>
    <row r="28" spans="5:21">
      <c r="M28" s="18"/>
    </row>
    <row r="33" spans="1:5">
      <c r="A33" s="23">
        <f>SUM(A34:C36,D37)</f>
        <v>2747.4641208773546</v>
      </c>
      <c r="B33" s="23">
        <f>SUM(D34:D36,A37:C37)</f>
        <v>2747.3812335083435</v>
      </c>
    </row>
    <row r="34" spans="1:5">
      <c r="A34" s="26">
        <f t="shared" ref="A34:C36" si="1">IF(A1=0,0,A1*LN(A1))</f>
        <v>102.03592144986466</v>
      </c>
      <c r="B34" s="35">
        <f t="shared" si="1"/>
        <v>147.55517816455745</v>
      </c>
      <c r="C34" s="27">
        <f t="shared" si="1"/>
        <v>26.376848000782076</v>
      </c>
      <c r="D34" s="23">
        <f>D1*LN(D1)</f>
        <v>355.95038152846757</v>
      </c>
      <c r="E34" s="24"/>
    </row>
    <row r="35" spans="1:5">
      <c r="A35" s="28">
        <f t="shared" si="1"/>
        <v>230.45392226656938</v>
      </c>
      <c r="B35" s="36">
        <f t="shared" si="1"/>
        <v>297.39466694345515</v>
      </c>
      <c r="C35" s="29">
        <f t="shared" si="1"/>
        <v>55.944340604162363</v>
      </c>
      <c r="D35" s="23">
        <f>D2*LN(D2)</f>
        <v>727.6065667694171</v>
      </c>
      <c r="E35" s="24"/>
    </row>
    <row r="36" spans="1:5">
      <c r="A36" s="30">
        <f t="shared" si="1"/>
        <v>84.710509988558542</v>
      </c>
      <c r="B36" s="37">
        <f t="shared" si="1"/>
        <v>115.38474952839385</v>
      </c>
      <c r="C36" s="31">
        <f t="shared" si="1"/>
        <v>16.635532333438686</v>
      </c>
      <c r="D36" s="23">
        <f>D3*LN(D3)</f>
        <v>281.7144054991947</v>
      </c>
      <c r="E36" s="24"/>
    </row>
    <row r="37" spans="1:5">
      <c r="A37" s="23">
        <f>A4*LN(A4)</f>
        <v>534.19482351449449</v>
      </c>
      <c r="B37" s="23">
        <f>B4*LN(B4)</f>
        <v>709.68678212716668</v>
      </c>
      <c r="C37" s="23">
        <f>C4*LN(C4)</f>
        <v>138.22827406960266</v>
      </c>
      <c r="D37" s="52">
        <f>D4*LN(D4)</f>
        <v>1670.9724515975724</v>
      </c>
      <c r="E37" s="24"/>
    </row>
    <row r="38" spans="1:5">
      <c r="A38" s="24"/>
      <c r="B38" s="24"/>
      <c r="C38" s="24"/>
      <c r="D38" s="24"/>
      <c r="E38" s="24"/>
    </row>
    <row r="39" spans="1:5">
      <c r="A39" s="24">
        <f>SUM(B1:C1)</f>
        <v>51</v>
      </c>
      <c r="B39" s="24">
        <f>SUM(A1,C1)</f>
        <v>41</v>
      </c>
      <c r="C39" s="24">
        <f>SUM(A1:B1)</f>
        <v>70</v>
      </c>
      <c r="D39" s="23">
        <f>SUM(A34:A36,A44:A46,D$37)</f>
        <v>2840.4410042125428</v>
      </c>
      <c r="E39" s="23">
        <f>SUM(D34:D36,A37,A47)</f>
        <v>2840.3941399706887</v>
      </c>
    </row>
    <row r="40" spans="1:5">
      <c r="A40" s="24">
        <f>SUM(B2:C2)</f>
        <v>89</v>
      </c>
      <c r="B40" s="24">
        <f>SUM(A2,C2)</f>
        <v>76</v>
      </c>
      <c r="C40" s="24">
        <f>SUM(A2:B2)</f>
        <v>127</v>
      </c>
      <c r="D40" s="23">
        <f>SUM(B34:B36,B44:B46,D$37)</f>
        <v>2832.5954926675658</v>
      </c>
      <c r="E40" s="23">
        <f>SUM(D34:D36,B37,B47)</f>
        <v>2832.5673912832999</v>
      </c>
    </row>
    <row r="41" spans="1:5" ht="13.5" thickBot="1">
      <c r="A41" s="24">
        <f>SUM(B3:C3)</f>
        <v>41</v>
      </c>
      <c r="B41" s="24">
        <f>SUM(A3,C3)</f>
        <v>34</v>
      </c>
      <c r="C41" s="24">
        <f>SUM(A3:B3)</f>
        <v>59</v>
      </c>
      <c r="D41" s="46">
        <f>SUM(C34:C36,C44:C46,D$37)</f>
        <v>2923.1103086500889</v>
      </c>
      <c r="E41" s="46">
        <f>SUM(D34:D36,C37,C47)</f>
        <v>2923.0650536534504</v>
      </c>
    </row>
    <row r="42" spans="1:5" ht="13.5" thickTop="1">
      <c r="A42" s="24">
        <f>SUM(B4:C4)</f>
        <v>181</v>
      </c>
      <c r="B42" s="24">
        <f>SUM(A4,C4)</f>
        <v>151</v>
      </c>
      <c r="C42" s="24">
        <f>SUM(A4:B4)</f>
        <v>256</v>
      </c>
      <c r="D42" s="23">
        <f>SUM(A34,A58,A59,A44,D37)</f>
        <v>2973.0747293227209</v>
      </c>
      <c r="E42" s="23">
        <f>SUM(D34,A60,A37,A47)</f>
        <v>2973.0283989981845</v>
      </c>
    </row>
    <row r="43" spans="1:5">
      <c r="A43" s="24"/>
      <c r="B43" s="24"/>
      <c r="C43" s="24"/>
      <c r="D43" s="23">
        <f>SUM(A35,A61,A62,A45,D37)</f>
        <v>2942.339254539982</v>
      </c>
      <c r="E43" s="23">
        <f>SUM(A37,A47,D35,A63)</f>
        <v>2942.3167694601152</v>
      </c>
    </row>
    <row r="44" spans="1:5">
      <c r="A44" s="23">
        <f t="shared" ref="A44:C45" si="2">A39*LN(A39)</f>
        <v>200.52310726894061</v>
      </c>
      <c r="B44" s="23">
        <f t="shared" si="2"/>
        <v>152.25645473487663</v>
      </c>
      <c r="C44" s="23">
        <f t="shared" si="2"/>
        <v>297.39466694345515</v>
      </c>
      <c r="D44" s="37">
        <f>SUM(A36,A46,A64,A65,D37)</f>
        <v>2988.3033618092586</v>
      </c>
      <c r="E44" s="37">
        <f>SUM(D36,A37,A47,A66)</f>
        <v>2988.3008456410826</v>
      </c>
    </row>
    <row r="45" spans="1:5">
      <c r="A45" s="23">
        <f t="shared" si="2"/>
        <v>399.48863690616042</v>
      </c>
      <c r="B45" s="23">
        <f t="shared" si="2"/>
        <v>329.13573386176114</v>
      </c>
      <c r="C45" s="23">
        <f t="shared" si="2"/>
        <v>615.21175998024103</v>
      </c>
      <c r="D45" s="23">
        <f>SUM(B34,B44,B58,B59,D37)</f>
        <v>2965.214010521825</v>
      </c>
      <c r="E45" s="23">
        <f>SUM(B37,B47,D34,A60)</f>
        <v>2965.2016503107952</v>
      </c>
    </row>
    <row r="46" spans="1:5">
      <c r="A46" s="23">
        <f t="shared" ref="A46:C47" si="3">A41*LN(A41)</f>
        <v>152.25645473487663</v>
      </c>
      <c r="B46" s="23">
        <f t="shared" si="3"/>
        <v>119.89625783694949</v>
      </c>
      <c r="C46" s="23">
        <f t="shared" si="3"/>
        <v>240.57470919043746</v>
      </c>
      <c r="D46" s="23">
        <f>SUM(B35,B45,B61:B62,D37)</f>
        <v>2934.5180001218441</v>
      </c>
      <c r="E46" s="23">
        <f>SUM(B37,B47,A63,D35)</f>
        <v>2934.4900207727264</v>
      </c>
    </row>
    <row r="47" spans="1:5">
      <c r="A47" s="23">
        <f t="shared" si="3"/>
        <v>940.92796265911454</v>
      </c>
      <c r="B47" s="23">
        <f t="shared" si="3"/>
        <v>757.60925535905358</v>
      </c>
      <c r="C47" s="23">
        <f t="shared" si="3"/>
        <v>1419.5654257867679</v>
      </c>
      <c r="D47" s="37">
        <f>SUM(B36,B46,B64:B65,D37)</f>
        <v>2980.4806495714192</v>
      </c>
      <c r="E47" s="37">
        <f>SUM(B37,B47,D36,A66)</f>
        <v>2980.4740969536933</v>
      </c>
    </row>
    <row r="48" spans="1:5">
      <c r="A48" s="24"/>
      <c r="B48" s="24"/>
      <c r="C48" s="24"/>
      <c r="D48" s="23">
        <f>SUM(C34,C44,C58:C59,D37)</f>
        <v>3055.720443234582</v>
      </c>
      <c r="E48" s="23">
        <f>SUM(C37,C47,A60,D34)</f>
        <v>3055.6993126809452</v>
      </c>
    </row>
    <row r="49" spans="1:5">
      <c r="A49" s="24">
        <f>SUM(A2:A3)</f>
        <v>83</v>
      </c>
      <c r="B49" s="49">
        <f>SUM(B2:B3)</f>
        <v>103</v>
      </c>
      <c r="C49" s="49">
        <f>SUM(C2:C3)</f>
        <v>27</v>
      </c>
      <c r="D49" s="23">
        <f>SUM(C35,C45,C61:C62,D37)</f>
        <v>3024.9886929487939</v>
      </c>
      <c r="E49" s="23">
        <f>SUM(C37,C47,A63,D35)</f>
        <v>3024.9876831428764</v>
      </c>
    </row>
    <row r="50" spans="1:5">
      <c r="A50" s="24">
        <f>SUM(B2:C3)</f>
        <v>130</v>
      </c>
      <c r="B50" s="49">
        <f>SUM(A2:A3,C2:C3)</f>
        <v>110</v>
      </c>
      <c r="C50" s="49">
        <f>SUM(A2:B3)</f>
        <v>186</v>
      </c>
      <c r="D50" s="37">
        <f>SUM(C36,C46,C64:C65,D37)</f>
        <v>3071.0097491326969</v>
      </c>
      <c r="E50" s="37">
        <f>SUM(C37,C47,A66,D36)</f>
        <v>3070.9717593238433</v>
      </c>
    </row>
    <row r="51" spans="1:5">
      <c r="A51" s="47">
        <f>SUM(D2:D3)</f>
        <v>213</v>
      </c>
      <c r="B51" s="50"/>
      <c r="C51" s="50"/>
      <c r="D51" s="24"/>
      <c r="E51" s="24"/>
    </row>
    <row r="52" spans="1:5">
      <c r="A52" s="24">
        <f>SUM(A1,A3)</f>
        <v>56</v>
      </c>
      <c r="B52" s="49">
        <f>SUM(B1,B3)</f>
        <v>73</v>
      </c>
      <c r="C52" s="49">
        <f>SUM(C1,C3)</f>
        <v>19</v>
      </c>
      <c r="D52" s="24"/>
      <c r="E52" s="24"/>
    </row>
    <row r="53" spans="1:5">
      <c r="A53" s="24">
        <f>SUM(B1:C1,B3:C3)</f>
        <v>92</v>
      </c>
      <c r="B53" s="49">
        <f>SUM(A1,C1,A3,C3)</f>
        <v>75</v>
      </c>
      <c r="C53" s="49">
        <f>SUM(A1:B1,A3:B3)</f>
        <v>129</v>
      </c>
      <c r="D53" s="24"/>
      <c r="E53" s="24"/>
    </row>
    <row r="54" spans="1:5">
      <c r="A54" s="47">
        <f>SUM(D1,D3)</f>
        <v>148</v>
      </c>
      <c r="B54" s="50"/>
      <c r="C54" s="50"/>
      <c r="D54" s="48"/>
      <c r="E54" s="24"/>
    </row>
    <row r="55" spans="1:5">
      <c r="A55" s="24">
        <f>SUM(A1:A2)</f>
        <v>87</v>
      </c>
      <c r="B55" s="51">
        <f>SUM(B1:B2)</f>
        <v>110</v>
      </c>
      <c r="C55" s="51">
        <f>SUM(C1:C2)</f>
        <v>30</v>
      </c>
      <c r="D55" s="24"/>
      <c r="E55" s="24"/>
    </row>
    <row r="56" spans="1:5">
      <c r="A56" s="24">
        <f>SUM(B1:C2)</f>
        <v>140</v>
      </c>
      <c r="B56" s="49">
        <f>SUM(A1:A2,C1:C2)</f>
        <v>117</v>
      </c>
      <c r="C56" s="49">
        <f>SUM(A1:B2)</f>
        <v>197</v>
      </c>
      <c r="D56" s="24"/>
      <c r="E56" s="24"/>
    </row>
    <row r="57" spans="1:5">
      <c r="A57" s="47">
        <f>SUM(D1:D2)</f>
        <v>227</v>
      </c>
      <c r="B57" s="50"/>
      <c r="C57" s="50"/>
      <c r="D57" s="24"/>
      <c r="E57" s="24"/>
    </row>
    <row r="58" spans="1:5">
      <c r="A58" s="23">
        <f t="shared" ref="A58:C64" si="4">A49*LN(A49)</f>
        <v>366.76377044711768</v>
      </c>
      <c r="B58" s="23">
        <f t="shared" si="4"/>
        <v>477.3770857876525</v>
      </c>
      <c r="C58" s="23">
        <f t="shared" si="4"/>
        <v>88.987595382116893</v>
      </c>
      <c r="D58" s="24"/>
      <c r="E58" s="24"/>
    </row>
    <row r="59" spans="1:5">
      <c r="A59" s="23">
        <f t="shared" si="4"/>
        <v>632.77947855922571</v>
      </c>
      <c r="B59" s="23">
        <f t="shared" si="4"/>
        <v>517.05284023716581</v>
      </c>
      <c r="C59" s="23">
        <f t="shared" si="4"/>
        <v>971.98888131065553</v>
      </c>
      <c r="D59" s="24"/>
      <c r="E59" s="24"/>
    </row>
    <row r="60" spans="1:5">
      <c r="A60" s="23">
        <f t="shared" si="4"/>
        <v>1141.9552312961075</v>
      </c>
      <c r="B60" s="23"/>
      <c r="C60" s="23"/>
      <c r="D60" s="24"/>
      <c r="E60" s="24"/>
    </row>
    <row r="61" spans="1:5">
      <c r="A61" s="23">
        <f t="shared" si="4"/>
        <v>225.41969468116838</v>
      </c>
      <c r="B61" s="23">
        <f t="shared" si="4"/>
        <v>313.20353920383252</v>
      </c>
      <c r="C61" s="23">
        <f t="shared" si="4"/>
        <v>55.944340604162363</v>
      </c>
      <c r="D61" s="24"/>
      <c r="E61" s="24"/>
    </row>
    <row r="62" spans="1:5">
      <c r="A62" s="23">
        <f t="shared" si="4"/>
        <v>416.00454908851174</v>
      </c>
      <c r="B62" s="23">
        <f t="shared" si="4"/>
        <v>323.81160851522327</v>
      </c>
      <c r="C62" s="23">
        <f t="shared" si="4"/>
        <v>626.91580016265573</v>
      </c>
      <c r="D62" s="24"/>
      <c r="E62" s="24"/>
    </row>
    <row r="63" spans="1:5">
      <c r="A63" s="23">
        <f t="shared" si="4"/>
        <v>739.58741651708897</v>
      </c>
      <c r="B63" s="23"/>
      <c r="C63" s="23"/>
      <c r="D63" s="24"/>
      <c r="E63" s="24"/>
    </row>
    <row r="64" spans="1:5">
      <c r="A64" s="23">
        <f t="shared" si="4"/>
        <v>388.53400632294876</v>
      </c>
      <c r="B64" s="23">
        <f t="shared" si="4"/>
        <v>517.05284023716581</v>
      </c>
      <c r="C64" s="23">
        <f t="shared" si="4"/>
        <v>102.03592144986466</v>
      </c>
      <c r="D64" s="24"/>
      <c r="E64" s="24"/>
    </row>
    <row r="65" spans="1:5">
      <c r="A65" s="23">
        <f t="shared" ref="A65:C66" si="5">A56*LN(A56)</f>
        <v>691.82993916530256</v>
      </c>
      <c r="B65" s="23">
        <f t="shared" si="5"/>
        <v>557.17435037133748</v>
      </c>
      <c r="C65" s="23">
        <f t="shared" si="5"/>
        <v>1040.7911345613838</v>
      </c>
      <c r="D65" s="24"/>
      <c r="E65" s="24"/>
    </row>
    <row r="66" spans="1:5">
      <c r="A66" s="23">
        <f t="shared" si="5"/>
        <v>1231.4636539682785</v>
      </c>
      <c r="B66" s="23"/>
      <c r="C66" s="23"/>
      <c r="D66" s="24"/>
      <c r="E66" s="24"/>
    </row>
    <row r="67" spans="1:5">
      <c r="A67" s="24"/>
      <c r="B67" s="24"/>
      <c r="C67" s="24"/>
      <c r="D67" s="24"/>
      <c r="E67" s="24"/>
    </row>
    <row r="68" spans="1:5">
      <c r="A68" s="62">
        <f t="shared" ref="A68:C70" si="6">100*A1/A$4</f>
        <v>26.548672566371682</v>
      </c>
      <c r="B68" s="62">
        <f t="shared" si="6"/>
        <v>27.972027972027973</v>
      </c>
      <c r="C68" s="62">
        <f t="shared" si="6"/>
        <v>28.94736842105263</v>
      </c>
      <c r="D68" s="24"/>
      <c r="E68" s="24"/>
    </row>
    <row r="69" spans="1:5">
      <c r="A69" s="62">
        <f t="shared" si="6"/>
        <v>50.442477876106196</v>
      </c>
      <c r="B69" s="62">
        <f t="shared" si="6"/>
        <v>48.951048951048953</v>
      </c>
      <c r="C69" s="62">
        <f t="shared" si="6"/>
        <v>50</v>
      </c>
      <c r="D69" s="24"/>
      <c r="E69" s="24"/>
    </row>
    <row r="70" spans="1:5">
      <c r="A70" s="62">
        <f t="shared" si="6"/>
        <v>23.008849557522122</v>
      </c>
      <c r="B70" s="62">
        <f t="shared" si="6"/>
        <v>23.076923076923077</v>
      </c>
      <c r="C70" s="62">
        <f t="shared" si="6"/>
        <v>21.05263157894737</v>
      </c>
    </row>
    <row r="71" spans="1:5">
      <c r="A71" t="s">
        <v>23</v>
      </c>
      <c r="B71" t="s">
        <v>24</v>
      </c>
      <c r="C71" t="s">
        <v>37</v>
      </c>
    </row>
    <row r="72" spans="1:5">
      <c r="A72" s="77">
        <f t="shared" ref="A72:C74" si="7">100*A1/$D1</f>
        <v>37.037037037037038</v>
      </c>
      <c r="B72" s="77">
        <f t="shared" si="7"/>
        <v>49.382716049382715</v>
      </c>
      <c r="C72" s="77">
        <f t="shared" si="7"/>
        <v>13.580246913580247</v>
      </c>
    </row>
    <row r="73" spans="1:5">
      <c r="A73" s="77">
        <f t="shared" si="7"/>
        <v>39.041095890410958</v>
      </c>
      <c r="B73" s="77">
        <f t="shared" si="7"/>
        <v>47.945205479452056</v>
      </c>
      <c r="C73" s="77">
        <f t="shared" si="7"/>
        <v>13.013698630136986</v>
      </c>
    </row>
    <row r="74" spans="1:5">
      <c r="A74" s="77">
        <f t="shared" si="7"/>
        <v>38.805970149253731</v>
      </c>
      <c r="B74" s="77">
        <f t="shared" si="7"/>
        <v>49.253731343283583</v>
      </c>
      <c r="C74" s="77">
        <f t="shared" si="7"/>
        <v>11.940298507462687</v>
      </c>
    </row>
  </sheetData>
  <mergeCells count="1">
    <mergeCell ref="E16:K18"/>
  </mergeCells>
  <phoneticPr fontId="0" type="noConversion"/>
  <pageMargins left="0.75" right="0.75" top="1" bottom="1" header="0.5" footer="0.5"/>
  <pageSetup paperSize="9" orientation="portrait" horizontalDpi="4294967293" verticalDpi="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O69"/>
  <sheetViews>
    <sheetView workbookViewId="0">
      <selection activeCell="F22" sqref="F22"/>
    </sheetView>
  </sheetViews>
  <sheetFormatPr defaultRowHeight="12.75"/>
  <cols>
    <col min="4" max="4" width="8.5703125" customWidth="1"/>
    <col min="5" max="5" width="10.140625" customWidth="1"/>
    <col min="6" max="6" width="8.5703125" customWidth="1"/>
    <col min="7" max="7" width="7.28515625" customWidth="1"/>
    <col min="8" max="8" width="5.85546875" customWidth="1"/>
    <col min="9" max="9" width="8.7109375" customWidth="1"/>
    <col min="10" max="10" width="5" customWidth="1"/>
    <col min="11" max="11" width="6.28515625" customWidth="1"/>
    <col min="12" max="12" width="9.7109375" style="25" customWidth="1"/>
    <col min="13" max="13" width="4.7109375" customWidth="1"/>
    <col min="14" max="14" width="7.7109375" customWidth="1"/>
  </cols>
  <sheetData>
    <row r="1" spans="1:15" ht="13.7" customHeight="1">
      <c r="A1" s="97">
        <v>3</v>
      </c>
      <c r="B1" s="98">
        <v>15</v>
      </c>
      <c r="C1">
        <f>SUM(A1:B1)</f>
        <v>18</v>
      </c>
      <c r="E1" s="7" t="s">
        <v>3</v>
      </c>
      <c r="F1" s="3">
        <f>2*(A39-B39)</f>
        <v>8.3707459222712259</v>
      </c>
      <c r="G1" s="60" t="str">
        <f>IF(F1&gt;=5.99,"p&lt;0.05"," ")</f>
        <v>p&lt;0.05</v>
      </c>
      <c r="H1" s="38" t="str">
        <f>IF(F1&gt;=3.84,"#","")</f>
        <v>#</v>
      </c>
      <c r="I1" s="25" t="s">
        <v>4</v>
      </c>
      <c r="J1" s="18" t="s">
        <v>6</v>
      </c>
      <c r="K1" s="1">
        <f>(F1/C$5)^0.5</f>
        <v>0.4265826267450174</v>
      </c>
    </row>
    <row r="2" spans="1:15" ht="13.7" customHeight="1">
      <c r="A2" s="99">
        <v>2</v>
      </c>
      <c r="B2" s="100">
        <v>2</v>
      </c>
      <c r="C2">
        <f>SUM(A2:B2)</f>
        <v>4</v>
      </c>
      <c r="E2" s="7"/>
      <c r="G2" s="39" t="str">
        <f>IF(F2&gt;=5.99,"*"," ")</f>
        <v xml:space="preserve"> </v>
      </c>
      <c r="H2" s="40"/>
      <c r="I2" s="25"/>
    </row>
    <row r="3" spans="1:15" ht="13.7" customHeight="1">
      <c r="A3" s="99">
        <v>5</v>
      </c>
      <c r="B3" s="100">
        <v>9</v>
      </c>
      <c r="C3">
        <f>SUM(A3:B3)</f>
        <v>14</v>
      </c>
      <c r="E3" s="7" t="s">
        <v>3</v>
      </c>
      <c r="F3" s="3">
        <f>2*(A41-B41)</f>
        <v>5.5661510093259494</v>
      </c>
      <c r="G3" s="57" t="str">
        <f>IF(F3&gt;=3.84,"p&lt;0.05"," ")</f>
        <v>p&lt;0.05</v>
      </c>
      <c r="H3" s="56" t="str">
        <f>IF(F3&gt;=2.71,"p&lt;0.10","")</f>
        <v>p&lt;0.10</v>
      </c>
      <c r="I3" s="25" t="s">
        <v>8</v>
      </c>
      <c r="J3" s="18" t="s">
        <v>6</v>
      </c>
      <c r="K3" s="1">
        <f>(F3/C$5)^0.5</f>
        <v>0.34785526129618005</v>
      </c>
    </row>
    <row r="4" spans="1:15" ht="13.7" customHeight="1" thickBot="1">
      <c r="A4" s="101">
        <v>7</v>
      </c>
      <c r="B4" s="102">
        <v>3</v>
      </c>
      <c r="C4">
        <f>SUM(A4:B4)</f>
        <v>10</v>
      </c>
      <c r="E4" s="7" t="s">
        <v>3</v>
      </c>
      <c r="F4" s="3">
        <f>2*(A42-B42)</f>
        <v>0.30986805688746699</v>
      </c>
      <c r="G4" s="57" t="str">
        <f>IF(F4&gt;=3.84,"p&lt;0.05"," ")</f>
        <v xml:space="preserve"> </v>
      </c>
      <c r="H4" s="56" t="str">
        <f>IF(F4&gt;=2.71,"p&lt;0.10","")</f>
        <v/>
      </c>
      <c r="I4" s="25" t="s">
        <v>12</v>
      </c>
      <c r="J4" s="18" t="s">
        <v>6</v>
      </c>
      <c r="K4" s="1">
        <f>(F4/C$5)^0.5</f>
        <v>8.2074734883819653E-2</v>
      </c>
    </row>
    <row r="5" spans="1:15" ht="13.7" customHeight="1">
      <c r="A5">
        <f>SUM(A1:A4)</f>
        <v>17</v>
      </c>
      <c r="B5">
        <f>SUM(B1:B4)</f>
        <v>29</v>
      </c>
      <c r="C5" s="34">
        <f>SUM(C1:C4)</f>
        <v>46</v>
      </c>
      <c r="E5" s="7" t="s">
        <v>3</v>
      </c>
      <c r="F5" s="3">
        <f>2*(A43-B43)</f>
        <v>1.3365684924792731E-2</v>
      </c>
      <c r="G5" s="57" t="str">
        <f>IF(F5&gt;=3.84,"p&lt;0.05"," ")</f>
        <v xml:space="preserve"> </v>
      </c>
      <c r="H5" s="56" t="str">
        <f>IF(F5&gt;=2.71,"p&lt;0.10","")</f>
        <v/>
      </c>
      <c r="I5" s="25" t="s">
        <v>10</v>
      </c>
      <c r="J5" s="18" t="s">
        <v>6</v>
      </c>
      <c r="K5" s="1">
        <f>(F5/C$5)^0.5</f>
        <v>1.7045772729045661E-2</v>
      </c>
    </row>
    <row r="6" spans="1:15" ht="13.7" customHeight="1">
      <c r="E6" s="7" t="s">
        <v>3</v>
      </c>
      <c r="F6" s="3">
        <f>2*(A44-B44)</f>
        <v>5.8446688669300784</v>
      </c>
      <c r="G6" s="57" t="str">
        <f>IF(F6&gt;=3.84,"p&lt;0.05"," ")</f>
        <v>p&lt;0.05</v>
      </c>
      <c r="H6" s="56" t="str">
        <f>IF(F6&gt;=2.71,"p&lt;0.10","")</f>
        <v>p&lt;0.10</v>
      </c>
      <c r="I6" s="25" t="s">
        <v>11</v>
      </c>
      <c r="J6" s="18" t="s">
        <v>6</v>
      </c>
      <c r="K6" s="1">
        <f>(F6/C$5)^0.5</f>
        <v>0.35645198673356565</v>
      </c>
    </row>
    <row r="7" spans="1:15" ht="13.7" customHeight="1">
      <c r="E7" s="7"/>
      <c r="G7" s="39"/>
      <c r="H7" s="38" t="str">
        <f>IF(F7&gt;=3.84,"o","")</f>
        <v/>
      </c>
      <c r="I7" s="25"/>
      <c r="J7" s="18"/>
    </row>
    <row r="8" spans="1:15" ht="13.7" customHeight="1">
      <c r="E8" s="7" t="s">
        <v>3</v>
      </c>
      <c r="F8" s="3">
        <f t="shared" ref="F8:F13" si="0">2*(A46-B46)</f>
        <v>1.8168541618470329</v>
      </c>
      <c r="G8" s="57" t="str">
        <f t="shared" ref="G8:G13" si="1">IF(F8&gt;=3.84,"p&lt;0.05"," ")</f>
        <v xml:space="preserve"> </v>
      </c>
      <c r="H8" s="56" t="str">
        <f t="shared" ref="H8:H13" si="2">IF(F8&gt;=2.71,"p&lt;0.10","")</f>
        <v/>
      </c>
      <c r="I8" s="25" t="s">
        <v>13</v>
      </c>
      <c r="J8" s="18" t="s">
        <v>6</v>
      </c>
      <c r="K8" s="1">
        <f t="shared" ref="K8:K13" si="3">(F8/F48)^0.5</f>
        <v>0.28737480767102053</v>
      </c>
    </row>
    <row r="9" spans="1:15" ht="13.7" customHeight="1">
      <c r="E9" s="7" t="s">
        <v>3</v>
      </c>
      <c r="F9" s="3">
        <f t="shared" si="0"/>
        <v>1.5200620235824545</v>
      </c>
      <c r="G9" s="57" t="str">
        <f t="shared" si="1"/>
        <v xml:space="preserve"> </v>
      </c>
      <c r="H9" s="56" t="str">
        <f t="shared" si="2"/>
        <v/>
      </c>
      <c r="I9" s="25" t="s">
        <v>14</v>
      </c>
      <c r="J9" s="18" t="s">
        <v>6</v>
      </c>
      <c r="K9" s="1">
        <f t="shared" si="3"/>
        <v>0.21794939375220043</v>
      </c>
    </row>
    <row r="10" spans="1:15" ht="13.7" customHeight="1">
      <c r="E10" s="7" t="s">
        <v>3</v>
      </c>
      <c r="F10" s="3">
        <f t="shared" si="0"/>
        <v>8.0608778653837589</v>
      </c>
      <c r="G10" s="57" t="str">
        <f t="shared" si="1"/>
        <v>p&lt;0.05</v>
      </c>
      <c r="H10" s="56" t="str">
        <f t="shared" si="2"/>
        <v>p&lt;0.10</v>
      </c>
      <c r="I10" s="25" t="s">
        <v>15</v>
      </c>
      <c r="J10" s="18" t="s">
        <v>6</v>
      </c>
      <c r="K10" s="1">
        <f t="shared" si="3"/>
        <v>0.53655241607160531</v>
      </c>
    </row>
    <row r="11" spans="1:15" ht="13.7" customHeight="1">
      <c r="E11" s="7" t="s">
        <v>3</v>
      </c>
      <c r="F11" s="3">
        <f t="shared" si="0"/>
        <v>0.26258403860953194</v>
      </c>
      <c r="G11" s="57" t="str">
        <f t="shared" si="1"/>
        <v xml:space="preserve"> </v>
      </c>
      <c r="H11" s="56" t="str">
        <f t="shared" si="2"/>
        <v/>
      </c>
      <c r="I11" s="25" t="s">
        <v>16</v>
      </c>
      <c r="J11" s="18" t="s">
        <v>6</v>
      </c>
      <c r="K11" s="1">
        <f t="shared" si="3"/>
        <v>0.12078080205468912</v>
      </c>
    </row>
    <row r="12" spans="1:15" ht="13.7" customHeight="1">
      <c r="E12" s="7" t="s">
        <v>3</v>
      </c>
      <c r="F12" s="3">
        <f t="shared" si="0"/>
        <v>0.48672022725683917</v>
      </c>
      <c r="G12" s="57" t="str">
        <f t="shared" si="1"/>
        <v xml:space="preserve"> </v>
      </c>
      <c r="H12" s="56" t="str">
        <f t="shared" si="2"/>
        <v/>
      </c>
      <c r="I12" s="25" t="s">
        <v>17</v>
      </c>
      <c r="J12" s="18" t="s">
        <v>6</v>
      </c>
      <c r="K12" s="1">
        <f t="shared" si="3"/>
        <v>0.1864557065856276</v>
      </c>
    </row>
    <row r="13" spans="1:15" ht="13.7" customHeight="1">
      <c r="E13" s="7" t="s">
        <v>3</v>
      </c>
      <c r="F13" s="3">
        <f t="shared" si="0"/>
        <v>2.8045949129452197</v>
      </c>
      <c r="G13" s="57" t="str">
        <f t="shared" si="1"/>
        <v xml:space="preserve"> </v>
      </c>
      <c r="H13" s="56" t="str">
        <f t="shared" si="2"/>
        <v>p&lt;0.10</v>
      </c>
      <c r="I13" s="25" t="s">
        <v>18</v>
      </c>
      <c r="J13" s="18" t="s">
        <v>6</v>
      </c>
      <c r="K13" s="1">
        <f t="shared" si="3"/>
        <v>0.3418451716387369</v>
      </c>
    </row>
    <row r="14" spans="1:15" ht="13.5" thickBot="1">
      <c r="G14" s="5"/>
    </row>
    <row r="15" spans="1:15" ht="12.95" customHeight="1">
      <c r="E15" s="129" t="s">
        <v>51</v>
      </c>
      <c r="F15" s="130"/>
      <c r="G15" s="130"/>
      <c r="H15" s="130"/>
      <c r="I15" s="130"/>
      <c r="J15" s="130"/>
      <c r="K15" s="131"/>
      <c r="L15" s="108"/>
      <c r="M15" s="108"/>
      <c r="N15" s="108"/>
      <c r="O15" s="43"/>
    </row>
    <row r="16" spans="1:15" ht="12.75" customHeight="1">
      <c r="E16" s="132"/>
      <c r="F16" s="133"/>
      <c r="G16" s="133"/>
      <c r="H16" s="133"/>
      <c r="I16" s="133"/>
      <c r="J16" s="133"/>
      <c r="K16" s="134"/>
      <c r="L16" s="108"/>
      <c r="M16" s="108"/>
      <c r="N16" s="108"/>
      <c r="O16" s="22"/>
    </row>
    <row r="17" spans="5:15" ht="13.5" thickBot="1">
      <c r="E17" s="135"/>
      <c r="F17" s="136"/>
      <c r="G17" s="136"/>
      <c r="H17" s="136"/>
      <c r="I17" s="136"/>
      <c r="J17" s="136"/>
      <c r="K17" s="137"/>
      <c r="L17" s="108"/>
      <c r="M17" s="108"/>
      <c r="N17" s="108"/>
      <c r="O17" s="22"/>
    </row>
    <row r="18" spans="5:15">
      <c r="G18" s="75"/>
      <c r="I18" s="22"/>
      <c r="J18" s="22"/>
      <c r="K18" s="22"/>
      <c r="L18" s="22"/>
      <c r="M18" s="22"/>
      <c r="N18" s="22"/>
      <c r="O18" s="22"/>
    </row>
    <row r="19" spans="5:15">
      <c r="G19" s="75"/>
      <c r="I19" s="22"/>
      <c r="J19" s="22"/>
      <c r="K19" s="22"/>
      <c r="L19" s="22"/>
      <c r="M19" s="22"/>
      <c r="N19" s="22"/>
      <c r="O19" s="22"/>
    </row>
    <row r="20" spans="5:15">
      <c r="G20" s="4"/>
      <c r="I20" s="22"/>
      <c r="J20" s="22"/>
      <c r="K20" s="22"/>
      <c r="L20" s="22"/>
      <c r="M20" s="22"/>
      <c r="N20" s="22"/>
      <c r="O20" s="22"/>
    </row>
    <row r="21" spans="5:15">
      <c r="I21" s="22"/>
      <c r="J21" s="22"/>
      <c r="K21" s="22"/>
      <c r="L21" s="22"/>
      <c r="M21" s="22"/>
      <c r="N21" s="22"/>
      <c r="O21" s="22"/>
    </row>
    <row r="22" spans="5:15">
      <c r="G22" s="24"/>
    </row>
    <row r="23" spans="5:15">
      <c r="G23" s="24"/>
    </row>
    <row r="24" spans="5:15">
      <c r="F24" s="43"/>
      <c r="G24" s="24"/>
      <c r="I24" s="61"/>
      <c r="J24" s="61"/>
    </row>
    <row r="25" spans="5:15">
      <c r="G25" s="24"/>
    </row>
    <row r="26" spans="5:15">
      <c r="G26" s="24"/>
    </row>
    <row r="27" spans="5:15">
      <c r="G27" s="24"/>
    </row>
    <row r="28" spans="5:15">
      <c r="G28" s="24"/>
    </row>
    <row r="29" spans="5:15">
      <c r="G29" s="23"/>
    </row>
    <row r="30" spans="5:15">
      <c r="G30" s="23"/>
    </row>
    <row r="31" spans="5:15">
      <c r="G31" s="23"/>
    </row>
    <row r="32" spans="5:15">
      <c r="G32" s="23"/>
    </row>
    <row r="33" spans="1:7">
      <c r="A33" s="26">
        <f t="shared" ref="A33:B36" si="4">IF(A1=0,0,A1*LN(A1))</f>
        <v>3.2958368660043291</v>
      </c>
      <c r="B33" s="27">
        <f t="shared" si="4"/>
        <v>40.620753016533151</v>
      </c>
      <c r="C33" s="4">
        <f>C1*LN(C1)</f>
        <v>52.026691642130963</v>
      </c>
      <c r="G33" s="23"/>
    </row>
    <row r="34" spans="1:7">
      <c r="A34" s="28">
        <f t="shared" si="4"/>
        <v>1.3862943611198906</v>
      </c>
      <c r="B34" s="29">
        <f t="shared" si="4"/>
        <v>1.3862943611198906</v>
      </c>
      <c r="C34" s="4">
        <f>C2*LN(C2)</f>
        <v>5.5451774444795623</v>
      </c>
      <c r="G34" s="23"/>
    </row>
    <row r="35" spans="1:7">
      <c r="A35" s="28">
        <f t="shared" si="4"/>
        <v>8.0471895621705016</v>
      </c>
      <c r="B35" s="29">
        <f t="shared" si="4"/>
        <v>19.775021196025975</v>
      </c>
      <c r="C35" s="4">
        <f>C3*LN(C3)</f>
        <v>36.946802614613617</v>
      </c>
      <c r="G35" s="24"/>
    </row>
    <row r="36" spans="1:7">
      <c r="A36" s="30">
        <f t="shared" si="4"/>
        <v>13.621371043387192</v>
      </c>
      <c r="B36" s="31">
        <f t="shared" si="4"/>
        <v>3.2958368660043291</v>
      </c>
      <c r="C36" s="4">
        <f>C4*LN(C4)</f>
        <v>23.025850929940461</v>
      </c>
    </row>
    <row r="37" spans="1:7">
      <c r="A37" s="23">
        <f>A5*LN(A5)</f>
        <v>48.164626848955677</v>
      </c>
      <c r="B37" s="23">
        <f>B5*LN(B5)</f>
        <v>97.651579069607749</v>
      </c>
      <c r="C37" s="32">
        <f>C5*LN(C5)</f>
        <v>176.11750423849838</v>
      </c>
    </row>
    <row r="39" spans="1:7">
      <c r="A39" s="23">
        <f>SUM(A33:B36,C37)</f>
        <v>267.54610151086365</v>
      </c>
      <c r="B39" s="23">
        <f>SUM(C33:C36,A37:B37)</f>
        <v>263.36072854972804</v>
      </c>
      <c r="C39" s="16" t="s">
        <v>8</v>
      </c>
      <c r="D39" s="16" t="s">
        <v>9</v>
      </c>
      <c r="E39" s="16" t="s">
        <v>10</v>
      </c>
      <c r="F39" s="16" t="s">
        <v>11</v>
      </c>
    </row>
    <row r="40" spans="1:7">
      <c r="C40" s="5">
        <f>SUM(A2:A4)</f>
        <v>14</v>
      </c>
      <c r="D40" s="5">
        <f>SUM(A1,A3:A4)</f>
        <v>15</v>
      </c>
      <c r="E40" s="5">
        <f>SUM(A1:A2,A4)</f>
        <v>12</v>
      </c>
      <c r="F40" s="5">
        <f>SUM(A1:A3)</f>
        <v>10</v>
      </c>
    </row>
    <row r="41" spans="1:7">
      <c r="A41" s="4">
        <f>SUM(A33:B33,C44:C45,C37)</f>
        <v>293.92769935026308</v>
      </c>
      <c r="B41" s="4">
        <f>SUM(A37:B37,C33,C46)</f>
        <v>291.14462384560011</v>
      </c>
      <c r="C41" s="5">
        <f>SUM(B2:B4)</f>
        <v>14</v>
      </c>
      <c r="D41" s="5">
        <f>SUM(B1,B3:B4)</f>
        <v>27</v>
      </c>
      <c r="E41" s="5">
        <f>SUM(B1:B2,B4)</f>
        <v>20</v>
      </c>
      <c r="F41" s="5">
        <f>SUM(B1:B3)</f>
        <v>26</v>
      </c>
    </row>
    <row r="42" spans="1:7">
      <c r="A42" s="4">
        <f>SUM(A34:B34,D44:D45,C37)</f>
        <v>308.49844135938821</v>
      </c>
      <c r="B42" s="4">
        <f>SUM(A37:B37,C34,D46)</f>
        <v>308.34350733094448</v>
      </c>
      <c r="C42" s="5">
        <f>SUM(C40:C41)</f>
        <v>28</v>
      </c>
      <c r="D42" s="5">
        <f>SUM(D40:D41)</f>
        <v>42</v>
      </c>
      <c r="E42" s="5">
        <f>SUM(E40:E41)</f>
        <v>32</v>
      </c>
      <c r="F42" s="5">
        <f>SUM(F40:F41)</f>
        <v>36</v>
      </c>
    </row>
    <row r="43" spans="1:7">
      <c r="A43" s="4">
        <f>SUM(A35:B35,E44:E45,C37)</f>
        <v>293.67324026523067</v>
      </c>
      <c r="B43" s="4">
        <f>SUM(A37:B37,C35,E46)</f>
        <v>293.66655742276828</v>
      </c>
    </row>
    <row r="44" spans="1:7">
      <c r="A44" s="23">
        <f>SUM(A36:B36,F44:F45,C37)</f>
        <v>300.77107306638891</v>
      </c>
      <c r="B44" s="23">
        <f>SUM(A37:B37,C36,F46)</f>
        <v>297.84873863292387</v>
      </c>
      <c r="C44" s="9">
        <f t="shared" ref="C44:E46" si="5">C40*LN(C40)</f>
        <v>36.946802614613617</v>
      </c>
      <c r="D44" s="10">
        <f t="shared" si="5"/>
        <v>40.620753016533151</v>
      </c>
      <c r="E44" s="11">
        <f t="shared" si="5"/>
        <v>29.818879797456006</v>
      </c>
      <c r="F44" s="11">
        <f>F40*LN(F40)</f>
        <v>23.025850929940461</v>
      </c>
    </row>
    <row r="45" spans="1:7">
      <c r="C45" s="12">
        <f t="shared" si="5"/>
        <v>36.946802614613617</v>
      </c>
      <c r="D45" s="13">
        <f t="shared" si="5"/>
        <v>88.987595382116893</v>
      </c>
      <c r="E45" s="14">
        <f t="shared" si="5"/>
        <v>59.914645471079815</v>
      </c>
      <c r="F45" s="14">
        <f>F41*LN(F41)</f>
        <v>84.710509988558542</v>
      </c>
    </row>
    <row r="46" spans="1:7">
      <c r="A46" s="4">
        <f>SUM(A33:B34,F55)</f>
        <v>114.69211257866021</v>
      </c>
      <c r="B46" s="4">
        <f>SUM(C33:C34,D55:E55)</f>
        <v>113.7836854977367</v>
      </c>
      <c r="C46" s="4">
        <f t="shared" si="5"/>
        <v>93.301726284905712</v>
      </c>
      <c r="D46" s="4">
        <f t="shared" si="5"/>
        <v>156.98212396790149</v>
      </c>
      <c r="E46" s="4">
        <f t="shared" si="5"/>
        <v>110.90354888959125</v>
      </c>
      <c r="F46" s="4">
        <f>F42*LN(F42)</f>
        <v>129.00668178441995</v>
      </c>
    </row>
    <row r="47" spans="1:7">
      <c r="A47" s="4">
        <f>SUM(A33:B33,A35:B35,F56)</f>
        <v>182.64234953032519</v>
      </c>
      <c r="B47" s="4">
        <f>SUM(C33,C35,D56:E56)</f>
        <v>181.88231851853396</v>
      </c>
    </row>
    <row r="48" spans="1:7">
      <c r="A48" s="4">
        <f>SUM(A33:B33,A36:B36,F57)</f>
        <v>154.13552407683471</v>
      </c>
      <c r="B48" s="4">
        <f>SUM(C33,C36,D57:E57)</f>
        <v>150.10508514414283</v>
      </c>
      <c r="C48" s="33" t="s">
        <v>13</v>
      </c>
      <c r="D48" s="24">
        <f>SUM(A1:A2)</f>
        <v>5</v>
      </c>
      <c r="E48" s="24">
        <f>SUM(B1:B2)</f>
        <v>17</v>
      </c>
      <c r="F48" s="24">
        <f t="shared" ref="F48:F53" si="6">SUM(D48:E48)</f>
        <v>22</v>
      </c>
    </row>
    <row r="49" spans="1:6">
      <c r="A49" s="4">
        <f>SUM(A34:B35,F58)</f>
        <v>82.621491122567221</v>
      </c>
      <c r="B49" s="4">
        <f>SUM(C34:C35,D58:E58)</f>
        <v>82.490199103262455</v>
      </c>
      <c r="C49" s="33" t="s">
        <v>14</v>
      </c>
      <c r="D49" s="24">
        <f>SUM(A1,A3)</f>
        <v>8</v>
      </c>
      <c r="E49" s="24">
        <f>SUM(B1,B3)</f>
        <v>24</v>
      </c>
      <c r="F49" s="24">
        <f t="shared" si="6"/>
        <v>32</v>
      </c>
    </row>
    <row r="50" spans="1:6">
      <c r="A50" s="4">
        <f>SUM(A34:B34,A36:B36,F59)</f>
        <v>56.63659924624492</v>
      </c>
      <c r="B50" s="4">
        <f>SUM(C34,C36,D59:E59)</f>
        <v>56.3932391326165</v>
      </c>
      <c r="C50" s="33" t="s">
        <v>15</v>
      </c>
      <c r="D50" s="24">
        <f>SUM(A4,A1)</f>
        <v>10</v>
      </c>
      <c r="E50" s="24">
        <f>SUM(B1,B4)</f>
        <v>18</v>
      </c>
      <c r="F50" s="24">
        <f t="shared" si="6"/>
        <v>28</v>
      </c>
    </row>
    <row r="51" spans="1:6">
      <c r="A51" s="4">
        <f>SUM(A35:B36,F60)</f>
        <v>121.0127105959387</v>
      </c>
      <c r="B51" s="4">
        <f>SUM(C35:C36,D60:E60)</f>
        <v>119.61041313946609</v>
      </c>
      <c r="C51" s="33" t="s">
        <v>16</v>
      </c>
      <c r="D51" s="24">
        <f>SUM(A2:A3)</f>
        <v>7</v>
      </c>
      <c r="E51" s="24">
        <f>SUM(B2:B3)</f>
        <v>11</v>
      </c>
      <c r="F51" s="24">
        <f t="shared" si="6"/>
        <v>18</v>
      </c>
    </row>
    <row r="52" spans="1:6">
      <c r="C52" s="33" t="s">
        <v>17</v>
      </c>
      <c r="D52" s="24">
        <f>SUM(A2,A4)</f>
        <v>9</v>
      </c>
      <c r="E52" s="24">
        <f>SUM(B2,B4)</f>
        <v>5</v>
      </c>
      <c r="F52" s="24">
        <f t="shared" si="6"/>
        <v>14</v>
      </c>
    </row>
    <row r="53" spans="1:6">
      <c r="C53" s="33" t="s">
        <v>18</v>
      </c>
      <c r="D53" s="24">
        <f>SUM(A3:A4)</f>
        <v>12</v>
      </c>
      <c r="E53" s="24">
        <f>SUM(B3:B4)</f>
        <v>12</v>
      </c>
      <c r="F53" s="24">
        <f t="shared" si="6"/>
        <v>24</v>
      </c>
    </row>
    <row r="54" spans="1:6">
      <c r="D54" s="24"/>
      <c r="E54" s="24"/>
      <c r="F54" s="24"/>
    </row>
    <row r="55" spans="1:6">
      <c r="C55" s="33" t="s">
        <v>13</v>
      </c>
      <c r="D55" s="23">
        <f t="shared" ref="D55:F58" si="7">D48*LN(D48)</f>
        <v>8.0471895621705016</v>
      </c>
      <c r="E55" s="23">
        <f t="shared" si="7"/>
        <v>48.164626848955677</v>
      </c>
      <c r="F55" s="23">
        <f t="shared" si="7"/>
        <v>68.002933973882961</v>
      </c>
    </row>
    <row r="56" spans="1:6">
      <c r="A56" s="62">
        <f t="shared" ref="A56:B59" si="8">100*A1/A$5</f>
        <v>17.647058823529413</v>
      </c>
      <c r="B56" s="62">
        <f t="shared" si="8"/>
        <v>51.724137931034484</v>
      </c>
      <c r="C56" s="33" t="s">
        <v>14</v>
      </c>
      <c r="D56" s="23">
        <f t="shared" si="7"/>
        <v>16.635532333438686</v>
      </c>
      <c r="E56" s="23">
        <f t="shared" si="7"/>
        <v>76.273291928350702</v>
      </c>
      <c r="F56" s="23">
        <f t="shared" si="7"/>
        <v>110.90354888959125</v>
      </c>
    </row>
    <row r="57" spans="1:6">
      <c r="A57" s="62">
        <f t="shared" si="8"/>
        <v>11.764705882352942</v>
      </c>
      <c r="B57" s="62">
        <f t="shared" si="8"/>
        <v>6.8965517241379306</v>
      </c>
      <c r="C57" s="33" t="s">
        <v>15</v>
      </c>
      <c r="D57" s="23">
        <f t="shared" si="7"/>
        <v>23.025850929940461</v>
      </c>
      <c r="E57" s="23">
        <f t="shared" si="7"/>
        <v>52.026691642130963</v>
      </c>
      <c r="F57" s="23">
        <f t="shared" si="7"/>
        <v>93.301726284905712</v>
      </c>
    </row>
    <row r="58" spans="1:6">
      <c r="A58" s="62">
        <f t="shared" si="8"/>
        <v>29.411764705882351</v>
      </c>
      <c r="B58" s="62">
        <f t="shared" si="8"/>
        <v>31.03448275862069</v>
      </c>
      <c r="C58" s="33" t="s">
        <v>16</v>
      </c>
      <c r="D58" s="23">
        <f t="shared" si="7"/>
        <v>13.621371043387192</v>
      </c>
      <c r="E58" s="23">
        <f t="shared" si="7"/>
        <v>26.376848000782076</v>
      </c>
      <c r="F58" s="23">
        <f t="shared" si="7"/>
        <v>52.026691642130963</v>
      </c>
    </row>
    <row r="59" spans="1:6">
      <c r="A59" s="62">
        <f t="shared" si="8"/>
        <v>41.176470588235297</v>
      </c>
      <c r="B59" s="62">
        <f t="shared" si="8"/>
        <v>10.344827586206897</v>
      </c>
      <c r="C59" s="33" t="s">
        <v>17</v>
      </c>
      <c r="D59" s="23">
        <f t="shared" ref="D59:F60" si="9">D52*LN(D52)</f>
        <v>19.775021196025975</v>
      </c>
      <c r="E59" s="23">
        <f t="shared" si="9"/>
        <v>8.0471895621705016</v>
      </c>
      <c r="F59" s="23">
        <f t="shared" si="9"/>
        <v>36.946802614613617</v>
      </c>
    </row>
    <row r="60" spans="1:6">
      <c r="C60" s="33" t="s">
        <v>18</v>
      </c>
      <c r="D60" s="23">
        <f t="shared" si="9"/>
        <v>29.818879797456006</v>
      </c>
      <c r="E60" s="23">
        <f t="shared" si="9"/>
        <v>29.818879797456006</v>
      </c>
      <c r="F60" s="23">
        <f t="shared" si="9"/>
        <v>76.273291928350702</v>
      </c>
    </row>
    <row r="61" spans="1:6">
      <c r="B61" t="s">
        <v>23</v>
      </c>
      <c r="C61" s="33" t="s">
        <v>24</v>
      </c>
      <c r="D61" s="24"/>
      <c r="E61" s="24"/>
      <c r="F61" s="24"/>
    </row>
    <row r="62" spans="1:6">
      <c r="B62" s="62">
        <f t="shared" ref="B62:C65" si="10">100*A1/$C1</f>
        <v>16.666666666666668</v>
      </c>
      <c r="C62" s="62">
        <f t="shared" si="10"/>
        <v>83.333333333333329</v>
      </c>
    </row>
    <row r="63" spans="1:6">
      <c r="B63" s="62">
        <f t="shared" si="10"/>
        <v>50</v>
      </c>
      <c r="C63" s="62">
        <f t="shared" si="10"/>
        <v>50</v>
      </c>
    </row>
    <row r="64" spans="1:6">
      <c r="B64" s="62">
        <f t="shared" si="10"/>
        <v>35.714285714285715</v>
      </c>
      <c r="C64" s="62">
        <f t="shared" si="10"/>
        <v>64.285714285714292</v>
      </c>
    </row>
    <row r="65" spans="2:3">
      <c r="B65" s="91">
        <f t="shared" si="10"/>
        <v>70</v>
      </c>
      <c r="C65" s="91">
        <f t="shared" si="10"/>
        <v>30</v>
      </c>
    </row>
    <row r="66" spans="2:3">
      <c r="B66" s="92">
        <f t="shared" ref="B66:C69" si="11">100*A1/A$5</f>
        <v>17.647058823529413</v>
      </c>
      <c r="C66" s="92">
        <f t="shared" si="11"/>
        <v>51.724137931034484</v>
      </c>
    </row>
    <row r="67" spans="2:3">
      <c r="B67" s="92">
        <f t="shared" si="11"/>
        <v>11.764705882352942</v>
      </c>
      <c r="C67" s="92">
        <f t="shared" si="11"/>
        <v>6.8965517241379306</v>
      </c>
    </row>
    <row r="68" spans="2:3">
      <c r="B68" s="92">
        <f t="shared" si="11"/>
        <v>29.411764705882351</v>
      </c>
      <c r="C68" s="92">
        <f t="shared" si="11"/>
        <v>31.03448275862069</v>
      </c>
    </row>
    <row r="69" spans="2:3">
      <c r="B69" s="92">
        <f t="shared" si="11"/>
        <v>41.176470588235297</v>
      </c>
      <c r="C69" s="92">
        <f t="shared" si="11"/>
        <v>10.344827586206897</v>
      </c>
    </row>
  </sheetData>
  <mergeCells count="1">
    <mergeCell ref="E15:K17"/>
  </mergeCells>
  <phoneticPr fontId="0" type="noConversion"/>
  <pageMargins left="0.75" right="0.75" top="1" bottom="1" header="0.5" footer="0.5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L69"/>
  <sheetViews>
    <sheetView workbookViewId="0">
      <selection activeCell="F30" sqref="F30"/>
    </sheetView>
  </sheetViews>
  <sheetFormatPr defaultRowHeight="12.75"/>
  <cols>
    <col min="1" max="3" width="9.28515625" bestFit="1" customWidth="1"/>
    <col min="4" max="4" width="11.7109375" customWidth="1"/>
    <col min="5" max="5" width="9.28515625" bestFit="1" customWidth="1"/>
    <col min="6" max="6" width="5.5703125" customWidth="1"/>
    <col min="7" max="7" width="7.85546875" customWidth="1"/>
    <col min="8" max="8" width="4.7109375" customWidth="1"/>
    <col min="9" max="9" width="6.5703125" customWidth="1"/>
    <col min="10" max="10" width="9.5703125" customWidth="1"/>
    <col min="11" max="11" width="4.7109375" customWidth="1"/>
    <col min="12" max="12" width="7.42578125" customWidth="1"/>
    <col min="13" max="13" width="3.5703125" customWidth="1"/>
    <col min="14" max="14" width="6.28515625" customWidth="1"/>
  </cols>
  <sheetData>
    <row r="1" spans="1:12">
      <c r="A1" s="103">
        <v>216</v>
      </c>
      <c r="B1" s="103">
        <v>380</v>
      </c>
      <c r="C1">
        <f>SUM(A1:B1)</f>
        <v>596</v>
      </c>
      <c r="E1" s="18" t="s">
        <v>35</v>
      </c>
      <c r="F1" s="7" t="s">
        <v>3</v>
      </c>
      <c r="G1" s="72">
        <f>2*(A39-B39)</f>
        <v>76.652563107083552</v>
      </c>
      <c r="H1" s="38" t="str">
        <f>IF(F1&gt;=3.84,"#","")</f>
        <v>#</v>
      </c>
    </row>
    <row r="2" spans="1:12">
      <c r="A2" s="103">
        <v>199</v>
      </c>
      <c r="B2" s="103">
        <v>922</v>
      </c>
      <c r="C2">
        <f>SUM(A2:B2)</f>
        <v>1121</v>
      </c>
    </row>
    <row r="3" spans="1:12">
      <c r="A3" s="103">
        <v>76</v>
      </c>
      <c r="B3" s="103">
        <v>212</v>
      </c>
      <c r="C3">
        <f>SUM(A3:B3)</f>
        <v>288</v>
      </c>
      <c r="E3">
        <v>1</v>
      </c>
      <c r="F3" s="7" t="s">
        <v>3</v>
      </c>
      <c r="G3" s="3">
        <f>2*(A41-B41)</f>
        <v>52.9655673258967</v>
      </c>
      <c r="H3" s="57" t="str">
        <f>IF(G3&gt;=3.84,"p&lt;0.05"," ")</f>
        <v>p&lt;0.05</v>
      </c>
      <c r="I3" s="56" t="str">
        <f>IF(G3&gt;=2.71,"p&lt;0.10","")</f>
        <v>p&lt;0.10</v>
      </c>
      <c r="J3" s="25" t="s">
        <v>26</v>
      </c>
      <c r="K3" s="18" t="s">
        <v>6</v>
      </c>
      <c r="L3" s="1">
        <f>(G3/C$5)^0.5</f>
        <v>0.85769043338861084</v>
      </c>
    </row>
    <row r="4" spans="1:12">
      <c r="A4" s="103">
        <v>37</v>
      </c>
      <c r="B4" s="103">
        <v>68</v>
      </c>
      <c r="C4">
        <f>SUM(A4:B4)</f>
        <v>105</v>
      </c>
      <c r="E4">
        <v>2</v>
      </c>
      <c r="F4" s="7" t="s">
        <v>3</v>
      </c>
      <c r="G4" s="3">
        <f>2*(A42-B42)</f>
        <v>64.740319847522187</v>
      </c>
      <c r="H4" s="57" t="str">
        <f>IF(G4&gt;=3.84,"p&lt;0.05"," ")</f>
        <v>p&lt;0.05</v>
      </c>
      <c r="I4" s="56" t="str">
        <f>IF(G4&gt;=2.71,"p&lt;0.10","")</f>
        <v>p&lt;0.10</v>
      </c>
      <c r="J4" s="25" t="s">
        <v>27</v>
      </c>
      <c r="K4" s="18" t="s">
        <v>6</v>
      </c>
      <c r="L4" s="1">
        <f>(G4/C$5)^0.5</f>
        <v>0.94824633349850806</v>
      </c>
    </row>
    <row r="5" spans="1:12">
      <c r="A5" s="103">
        <v>17</v>
      </c>
      <c r="B5" s="103">
        <v>55</v>
      </c>
      <c r="C5">
        <f>SUM(A5:B5)</f>
        <v>72</v>
      </c>
      <c r="E5">
        <v>3</v>
      </c>
      <c r="F5" s="7" t="s">
        <v>3</v>
      </c>
      <c r="G5" s="3">
        <f>2*(A43-B43)</f>
        <v>0.34928532475896645</v>
      </c>
      <c r="H5" s="57" t="str">
        <f>IF(G5&gt;=3.84,"p&lt;0.05"," ")</f>
        <v xml:space="preserve"> </v>
      </c>
      <c r="I5" s="56" t="str">
        <f>IF(G5&gt;=2.71,"p&lt;0.10","")</f>
        <v/>
      </c>
      <c r="J5" s="25" t="s">
        <v>28</v>
      </c>
      <c r="K5" s="18" t="s">
        <v>6</v>
      </c>
      <c r="L5" s="1">
        <f>(G5/C$5)^0.5</f>
        <v>6.9650449144975063E-2</v>
      </c>
    </row>
    <row r="6" spans="1:12">
      <c r="A6">
        <f>SUM(A1:A5)</f>
        <v>545</v>
      </c>
      <c r="B6">
        <f>SUM(B1:B5)</f>
        <v>1637</v>
      </c>
      <c r="C6" s="34">
        <f>SUM(C1:C5)</f>
        <v>2182</v>
      </c>
      <c r="E6">
        <v>4</v>
      </c>
      <c r="F6" s="7" t="s">
        <v>3</v>
      </c>
      <c r="G6" s="3">
        <f>2*(A44-B44)</f>
        <v>5.7658059842506191</v>
      </c>
      <c r="H6" s="57" t="str">
        <f>IF(G6&gt;=3.84,"p&lt;0.05"," ")</f>
        <v>p&lt;0.05</v>
      </c>
      <c r="I6" s="56" t="str">
        <f>IF(G6&gt;=2.71,"p&lt;0.10","")</f>
        <v>p&lt;0.10</v>
      </c>
      <c r="J6" s="25" t="s">
        <v>29</v>
      </c>
      <c r="K6" s="18" t="s">
        <v>6</v>
      </c>
      <c r="L6" s="1">
        <f>(G6/C$5)^0.5</f>
        <v>0.28298522694682754</v>
      </c>
    </row>
    <row r="7" spans="1:12">
      <c r="C7" s="43"/>
      <c r="E7">
        <v>5</v>
      </c>
      <c r="F7" s="7" t="s">
        <v>3</v>
      </c>
      <c r="G7" s="3">
        <f>2*(A45-B45)</f>
        <v>7.5039776718767826E-2</v>
      </c>
      <c r="H7" s="57" t="str">
        <f>IF(G7&gt;=3.84,"p&lt;0.05"," ")</f>
        <v xml:space="preserve"> </v>
      </c>
      <c r="I7" s="56" t="str">
        <f>IF(G7&gt;=2.71,"p&lt;0.10","")</f>
        <v/>
      </c>
      <c r="J7" s="25" t="s">
        <v>25</v>
      </c>
      <c r="K7" s="18"/>
      <c r="L7" s="1"/>
    </row>
    <row r="8" spans="1:12">
      <c r="C8" s="43"/>
      <c r="F8" s="7"/>
      <c r="G8" s="3"/>
      <c r="H8" s="57"/>
      <c r="I8" s="56"/>
      <c r="J8" s="25"/>
      <c r="K8" s="18"/>
      <c r="L8" s="1"/>
    </row>
    <row r="9" spans="1:12" ht="13.9" customHeight="1">
      <c r="F9" s="7"/>
      <c r="H9" s="39"/>
      <c r="I9" s="38" t="str">
        <f>IF(G9&gt;=3.84,"o","")</f>
        <v/>
      </c>
      <c r="J9" s="25"/>
      <c r="K9" s="18"/>
    </row>
    <row r="10" spans="1:12">
      <c r="F10" s="7" t="s">
        <v>3</v>
      </c>
      <c r="G10" s="3">
        <f t="shared" ref="G10:G19" si="0">2*(A48-B48)</f>
        <v>70.210061037359992</v>
      </c>
      <c r="H10" s="57" t="str">
        <f t="shared" ref="H10:H16" si="1">IF(G10&gt;=3.84,"p&lt;0.05"," ")</f>
        <v>p&lt;0.05</v>
      </c>
      <c r="I10" s="56" t="str">
        <f t="shared" ref="I10:I15" si="2">IF(G10&gt;=2.71,"p&lt;0.10","")</f>
        <v>p&lt;0.10</v>
      </c>
      <c r="J10" s="25" t="s">
        <v>13</v>
      </c>
      <c r="K10" s="18" t="s">
        <v>6</v>
      </c>
      <c r="L10" s="1">
        <f t="shared" ref="L10:L19" si="3">(G10/F48)^0.5</f>
        <v>0.20221554009954795</v>
      </c>
    </row>
    <row r="11" spans="1:12">
      <c r="F11" s="7" t="s">
        <v>3</v>
      </c>
      <c r="G11" s="3">
        <f t="shared" si="0"/>
        <v>8.706371187356126</v>
      </c>
      <c r="H11" s="57" t="str">
        <f t="shared" si="1"/>
        <v>p&lt;0.05</v>
      </c>
      <c r="I11" s="56" t="str">
        <f t="shared" si="2"/>
        <v>p&lt;0.10</v>
      </c>
      <c r="J11" s="25" t="s">
        <v>14</v>
      </c>
      <c r="K11" s="18" t="s">
        <v>6</v>
      </c>
      <c r="L11" s="1">
        <f t="shared" si="3"/>
        <v>9.9241302816881621E-2</v>
      </c>
    </row>
    <row r="12" spans="1:12">
      <c r="F12" s="7" t="s">
        <v>3</v>
      </c>
      <c r="G12" s="3">
        <f t="shared" si="0"/>
        <v>3.908903427873156E-2</v>
      </c>
      <c r="H12" s="57" t="str">
        <f>IF(G12&gt;=3.84,"p&lt;0.05"," ")</f>
        <v xml:space="preserve"> </v>
      </c>
      <c r="I12" s="56" t="str">
        <f>IF(G12&gt;=2.71,"p&lt;0.10","")</f>
        <v/>
      </c>
      <c r="J12" s="25" t="s">
        <v>15</v>
      </c>
      <c r="K12" s="18" t="s">
        <v>6</v>
      </c>
      <c r="L12" s="1">
        <f t="shared" si="3"/>
        <v>7.4673835981104459E-3</v>
      </c>
    </row>
    <row r="13" spans="1:12">
      <c r="F13" s="7" t="s">
        <v>3</v>
      </c>
      <c r="G13" s="3">
        <f t="shared" si="0"/>
        <v>4.773565416548081</v>
      </c>
      <c r="H13" s="57" t="str">
        <f>IF(G13&gt;=3.84,"p&lt;0.05"," ")</f>
        <v>p&lt;0.05</v>
      </c>
      <c r="I13" s="56" t="str">
        <f>IF(G13&gt;=2.71,"p&lt;0.10","")</f>
        <v>p&lt;0.10</v>
      </c>
      <c r="J13" s="73" t="s">
        <v>31</v>
      </c>
      <c r="K13" s="18" t="s">
        <v>6</v>
      </c>
      <c r="L13" s="1">
        <f t="shared" si="3"/>
        <v>8.4534348124277431E-2</v>
      </c>
    </row>
    <row r="14" spans="1:12">
      <c r="F14" s="7" t="s">
        <v>3</v>
      </c>
      <c r="G14" s="3">
        <f t="shared" si="0"/>
        <v>10.28644602643908</v>
      </c>
      <c r="H14" s="57" t="str">
        <f t="shared" si="1"/>
        <v>p&lt;0.05</v>
      </c>
      <c r="I14" s="56" t="str">
        <f t="shared" si="2"/>
        <v>p&lt;0.10</v>
      </c>
      <c r="J14" s="25" t="s">
        <v>16</v>
      </c>
      <c r="K14" s="18" t="s">
        <v>6</v>
      </c>
      <c r="L14" s="1">
        <f t="shared" si="3"/>
        <v>8.5443135899132105E-2</v>
      </c>
    </row>
    <row r="15" spans="1:12">
      <c r="F15" s="7" t="s">
        <v>3</v>
      </c>
      <c r="G15" s="3">
        <f t="shared" si="0"/>
        <v>16.386182139256562</v>
      </c>
      <c r="H15" s="57" t="str">
        <f t="shared" si="1"/>
        <v>p&lt;0.05</v>
      </c>
      <c r="I15" s="56" t="str">
        <f t="shared" si="2"/>
        <v>p&lt;0.10</v>
      </c>
      <c r="J15" s="25" t="s">
        <v>17</v>
      </c>
      <c r="K15" s="18" t="s">
        <v>6</v>
      </c>
      <c r="L15" s="1">
        <f t="shared" si="3"/>
        <v>0.11560953486101495</v>
      </c>
    </row>
    <row r="16" spans="1:12">
      <c r="F16" s="7" t="s">
        <v>3</v>
      </c>
      <c r="G16" s="3">
        <f t="shared" si="0"/>
        <v>1.4666078005720919</v>
      </c>
      <c r="H16" s="57" t="str">
        <f t="shared" si="1"/>
        <v xml:space="preserve"> </v>
      </c>
      <c r="I16" s="56" t="str">
        <f>IF(G16&gt;=2.71,"p&lt;0.10","")</f>
        <v/>
      </c>
      <c r="J16" s="73" t="s">
        <v>32</v>
      </c>
      <c r="K16" s="18" t="s">
        <v>6</v>
      </c>
      <c r="L16" s="1">
        <f t="shared" si="3"/>
        <v>3.5062007108471578E-2</v>
      </c>
    </row>
    <row r="17" spans="1:12">
      <c r="F17" s="7" t="s">
        <v>3</v>
      </c>
      <c r="G17" s="3">
        <f t="shared" si="0"/>
        <v>2.8706416581626399</v>
      </c>
      <c r="H17" s="57" t="str">
        <f>IF(G17&gt;=3.84,"p&lt;0.05"," ")</f>
        <v xml:space="preserve"> </v>
      </c>
      <c r="I17" s="56" t="str">
        <f>IF(G17&gt;=2.71,"p&lt;0.10","")</f>
        <v>p&lt;0.10</v>
      </c>
      <c r="J17" s="25" t="s">
        <v>18</v>
      </c>
      <c r="K17" s="18" t="s">
        <v>6</v>
      </c>
      <c r="L17" s="1">
        <f t="shared" si="3"/>
        <v>8.5465968081800778E-2</v>
      </c>
    </row>
    <row r="18" spans="1:12">
      <c r="F18" s="7" t="s">
        <v>3</v>
      </c>
      <c r="G18" s="3">
        <f t="shared" si="0"/>
        <v>0.23540789319486066</v>
      </c>
      <c r="H18" s="57" t="str">
        <f>IF(G18&gt;=3.84,"p&lt;0.05"," ")</f>
        <v xml:space="preserve"> </v>
      </c>
      <c r="I18" s="56" t="str">
        <f>IF(G18&gt;=2.71,"p&lt;0.10","")</f>
        <v/>
      </c>
      <c r="J18" s="73" t="s">
        <v>33</v>
      </c>
      <c r="K18" s="18" t="s">
        <v>6</v>
      </c>
      <c r="L18" s="1">
        <f t="shared" si="3"/>
        <v>2.5571679929761528E-2</v>
      </c>
    </row>
    <row r="19" spans="1:12">
      <c r="F19" s="7" t="s">
        <v>3</v>
      </c>
      <c r="G19" s="3">
        <f t="shared" si="0"/>
        <v>2.7746597222935634</v>
      </c>
      <c r="H19" s="57" t="str">
        <f>IF(G19&gt;=3.84,"p&lt;0.05"," ")</f>
        <v xml:space="preserve"> </v>
      </c>
      <c r="I19" s="56" t="str">
        <f>IF(G19&gt;=2.71,"p&lt;0.10","")</f>
        <v>p&lt;0.10</v>
      </c>
      <c r="J19" s="73" t="s">
        <v>34</v>
      </c>
      <c r="K19" s="18" t="s">
        <v>6</v>
      </c>
      <c r="L19" s="1">
        <f t="shared" si="3"/>
        <v>0.12520400803799051</v>
      </c>
    </row>
    <row r="20" spans="1:12" ht="13.5" thickBot="1"/>
    <row r="21" spans="1:12">
      <c r="E21" s="129" t="s">
        <v>52</v>
      </c>
      <c r="F21" s="130"/>
      <c r="G21" s="130"/>
      <c r="H21" s="130"/>
      <c r="I21" s="130"/>
      <c r="J21" s="131"/>
    </row>
    <row r="22" spans="1:12">
      <c r="E22" s="132"/>
      <c r="F22" s="133"/>
      <c r="G22" s="133"/>
      <c r="H22" s="133"/>
      <c r="I22" s="133"/>
      <c r="J22" s="134"/>
    </row>
    <row r="23" spans="1:12" ht="13.5" thickBot="1">
      <c r="E23" s="135"/>
      <c r="F23" s="136"/>
      <c r="G23" s="136"/>
      <c r="H23" s="136"/>
      <c r="I23" s="136"/>
      <c r="J23" s="137"/>
    </row>
    <row r="24" spans="1:12">
      <c r="H24" s="93"/>
      <c r="I24" s="94"/>
    </row>
    <row r="25" spans="1:12">
      <c r="H25" s="43"/>
      <c r="I25" s="43"/>
    </row>
    <row r="26" spans="1:12">
      <c r="H26" s="43"/>
      <c r="I26" s="43"/>
    </row>
    <row r="27" spans="1:12">
      <c r="H27" s="43"/>
      <c r="I27" s="43"/>
    </row>
    <row r="28" spans="1:12">
      <c r="H28" s="43"/>
      <c r="I28" s="43"/>
    </row>
    <row r="29" spans="1:12">
      <c r="H29" s="43"/>
      <c r="I29" s="65"/>
    </row>
    <row r="30" spans="1:12">
      <c r="H30" s="43"/>
      <c r="I30" s="43"/>
    </row>
    <row r="31" spans="1:12">
      <c r="H31" s="43"/>
      <c r="I31" s="43"/>
    </row>
    <row r="32" spans="1:12">
      <c r="A32" s="26">
        <f t="shared" ref="A32:B37" si="4">IF(A1=0,0,A1*LN(A1))</f>
        <v>1161.0601360597798</v>
      </c>
      <c r="B32" s="27">
        <f t="shared" si="4"/>
        <v>2257.2650760337642</v>
      </c>
      <c r="C32" s="4">
        <f t="shared" ref="C32:C37" si="5">C1*LN(C1)</f>
        <v>3808.5834375709487</v>
      </c>
      <c r="H32" s="43"/>
      <c r="I32" s="43"/>
    </row>
    <row r="33" spans="1:9">
      <c r="A33" s="28">
        <f t="shared" si="4"/>
        <v>1053.3676601201739</v>
      </c>
      <c r="B33" s="29">
        <f t="shared" si="4"/>
        <v>6294.0746961191799</v>
      </c>
      <c r="C33" s="4">
        <f t="shared" si="5"/>
        <v>7871.6355702638912</v>
      </c>
      <c r="H33" s="43"/>
      <c r="I33" s="43"/>
    </row>
    <row r="34" spans="1:9">
      <c r="A34" s="28">
        <f t="shared" si="4"/>
        <v>329.13573386176114</v>
      </c>
      <c r="B34" s="29">
        <f t="shared" si="4"/>
        <v>1135.5962902304666</v>
      </c>
      <c r="C34" s="4">
        <f t="shared" si="5"/>
        <v>1630.9326182791524</v>
      </c>
      <c r="H34" s="43"/>
      <c r="I34" s="43"/>
    </row>
    <row r="35" spans="1:9">
      <c r="A35" s="28">
        <f t="shared" si="4"/>
        <v>133.60396276783629</v>
      </c>
      <c r="B35" s="29">
        <f t="shared" si="4"/>
        <v>286.9265239519753</v>
      </c>
      <c r="C35" s="4">
        <f t="shared" si="5"/>
        <v>488.66583676653994</v>
      </c>
      <c r="H35" s="43"/>
      <c r="I35" s="43"/>
    </row>
    <row r="36" spans="1:9">
      <c r="A36" s="28">
        <f t="shared" si="4"/>
        <v>48.164626848955677</v>
      </c>
      <c r="B36" s="29">
        <f t="shared" si="4"/>
        <v>220.40332518778592</v>
      </c>
      <c r="C36" s="4">
        <f t="shared" si="5"/>
        <v>307.91996056915599</v>
      </c>
      <c r="H36" s="43"/>
      <c r="I36" s="43"/>
    </row>
    <row r="37" spans="1:9">
      <c r="A37" s="28">
        <f t="shared" si="4"/>
        <v>3433.9282580914678</v>
      </c>
      <c r="B37" s="29">
        <f t="shared" si="4"/>
        <v>12114.815885156548</v>
      </c>
      <c r="C37" s="4">
        <f t="shared" si="5"/>
        <v>16775.209817069561</v>
      </c>
    </row>
    <row r="39" spans="1:9">
      <c r="A39" s="23">
        <f>SUM(A32:B36,C37)</f>
        <v>29694.807848251243</v>
      </c>
      <c r="B39" s="23">
        <f>SUM(C32:C36,A37:B37)</f>
        <v>29656.481566697701</v>
      </c>
      <c r="C39" s="16" t="s">
        <v>8</v>
      </c>
      <c r="D39" s="16" t="s">
        <v>9</v>
      </c>
      <c r="E39" s="16" t="s">
        <v>10</v>
      </c>
      <c r="F39" s="16" t="s">
        <v>11</v>
      </c>
      <c r="G39" s="16" t="s">
        <v>30</v>
      </c>
    </row>
    <row r="40" spans="1:9">
      <c r="C40" s="5">
        <f>SUM(A2:A5)</f>
        <v>329</v>
      </c>
      <c r="D40" s="5">
        <f>SUM(A1,A3:A5)</f>
        <v>346</v>
      </c>
      <c r="E40" s="5">
        <f>SUM(A1:A2,A4:A5)</f>
        <v>469</v>
      </c>
      <c r="F40" s="5">
        <f>SUM(A1:A3,A5)</f>
        <v>508</v>
      </c>
      <c r="G40" s="5">
        <f>SUM(A1:A4)</f>
        <v>528</v>
      </c>
    </row>
    <row r="41" spans="1:9">
      <c r="A41" s="4">
        <f>SUM(A32:B32,C44:C45,C37)</f>
        <v>31070.997422362852</v>
      </c>
      <c r="B41" s="4">
        <f>SUM(A37:B37,C32,C46)</f>
        <v>31044.514638699904</v>
      </c>
      <c r="C41" s="5">
        <f>SUM(B2:B5)</f>
        <v>1257</v>
      </c>
      <c r="D41" s="5">
        <f>SUM(B1,B3:B5)</f>
        <v>715</v>
      </c>
      <c r="E41" s="5">
        <f>SUM(B1:B2,B4:B5)</f>
        <v>1425</v>
      </c>
      <c r="F41" s="5">
        <f>SUM(B5,B1:B3)</f>
        <v>1569</v>
      </c>
      <c r="G41" s="5">
        <f>SUM(B1:B4)</f>
        <v>1582</v>
      </c>
    </row>
    <row r="42" spans="1:9">
      <c r="A42" s="4">
        <f>SUM(A33:B33,D44:D45,C37)</f>
        <v>30844.702007505104</v>
      </c>
      <c r="B42" s="4">
        <f>SUM(A37:B37,C33,D46)</f>
        <v>30812.331847581343</v>
      </c>
      <c r="C42" s="5">
        <f>SUM(C40:C41)</f>
        <v>1586</v>
      </c>
      <c r="D42" s="5">
        <f>SUM(D40:D41)</f>
        <v>1061</v>
      </c>
      <c r="E42" s="5">
        <f>SUM(E40:E41)</f>
        <v>1894</v>
      </c>
      <c r="F42" s="5">
        <f>SUM(F40:F41)</f>
        <v>2077</v>
      </c>
      <c r="G42" s="5">
        <f>SUM(G40:G41)</f>
        <v>2110</v>
      </c>
    </row>
    <row r="43" spans="1:9">
      <c r="A43" s="4">
        <f>SUM(A34:B34,E44:E45,C37)</f>
        <v>31472.820646664513</v>
      </c>
      <c r="B43" s="4">
        <f>SUM(A37:B37,C34,E46)</f>
        <v>31472.646004002134</v>
      </c>
    </row>
    <row r="44" spans="1:9">
      <c r="A44" s="4">
        <f>SUM(A35:B35,F44:F45,C37)</f>
        <v>31905.830877197368</v>
      </c>
      <c r="B44" s="4">
        <f>SUM(A37:B37,C35,F46)</f>
        <v>31902.947974205243</v>
      </c>
      <c r="C44" s="9">
        <f t="shared" ref="C44:E46" si="6">C40*LN(C40)</f>
        <v>1906.9030000018074</v>
      </c>
      <c r="D44" s="10">
        <f t="shared" si="6"/>
        <v>2022.8678161699727</v>
      </c>
      <c r="E44" s="11">
        <f t="shared" si="6"/>
        <v>2884.6326984013049</v>
      </c>
      <c r="F44" s="11">
        <f t="shared" ref="F44:G46" si="7">F40*LN(F40)</f>
        <v>3165.0845753698691</v>
      </c>
      <c r="G44" s="11">
        <f t="shared" si="7"/>
        <v>3310.082837796906</v>
      </c>
    </row>
    <row r="45" spans="1:9">
      <c r="A45" s="23">
        <f>SUM(A36:B36,G44:G45,C37)</f>
        <v>32007.576831557468</v>
      </c>
      <c r="B45" s="23">
        <f>SUM(A37:B37,C36,G46)</f>
        <v>32007.539311669108</v>
      </c>
      <c r="C45" s="12">
        <f t="shared" si="6"/>
        <v>8970.5593931979402</v>
      </c>
      <c r="D45" s="13">
        <f t="shared" si="6"/>
        <v>4699.1820180262157</v>
      </c>
      <c r="E45" s="14">
        <f t="shared" si="6"/>
        <v>10348.24610710142</v>
      </c>
      <c r="F45" s="14">
        <f t="shared" si="7"/>
        <v>11545.005998038128</v>
      </c>
      <c r="G45" s="14">
        <f t="shared" si="7"/>
        <v>11653.716224654261</v>
      </c>
    </row>
    <row r="46" spans="1:9">
      <c r="C46" s="4">
        <f t="shared" si="6"/>
        <v>11687.187057880941</v>
      </c>
      <c r="D46" s="4">
        <f t="shared" si="6"/>
        <v>7391.9521340694355</v>
      </c>
      <c r="E46" s="4">
        <f t="shared" si="6"/>
        <v>14292.969242474968</v>
      </c>
      <c r="F46" s="4">
        <f t="shared" si="7"/>
        <v>15865.537994190685</v>
      </c>
      <c r="G46" s="4">
        <f t="shared" si="7"/>
        <v>16150.875207851937</v>
      </c>
    </row>
    <row r="48" spans="1:9">
      <c r="A48" s="4">
        <f>SUM(A32:B33,F59)</f>
        <v>23554.556807493864</v>
      </c>
      <c r="B48" s="4">
        <f>SUM(C32:C33,D59:E59)</f>
        <v>23519.451776975184</v>
      </c>
      <c r="C48" s="33" t="s">
        <v>13</v>
      </c>
      <c r="D48" s="24">
        <f>SUM(A1:A2)</f>
        <v>415</v>
      </c>
      <c r="E48" s="24">
        <f>SUM(B1:B2)</f>
        <v>1302</v>
      </c>
      <c r="F48" s="24">
        <f>SUM(D48:E48)</f>
        <v>1717</v>
      </c>
      <c r="G48" s="24"/>
    </row>
    <row r="49" spans="1:7">
      <c r="A49" s="4">
        <f>SUM(A32:B32,A34:B34,F60)</f>
        <v>10880.517279557449</v>
      </c>
      <c r="B49" s="4">
        <f>SUM(C32,C34,D60:E60)</f>
        <v>10876.164093963771</v>
      </c>
      <c r="C49" s="33" t="s">
        <v>14</v>
      </c>
      <c r="D49" s="24">
        <f>SUM(A1,A3)</f>
        <v>292</v>
      </c>
      <c r="E49" s="24">
        <f>SUM(B1,B3)</f>
        <v>592</v>
      </c>
      <c r="F49" s="24">
        <f>SUM(D49:E49)</f>
        <v>884</v>
      </c>
      <c r="G49" s="24"/>
    </row>
    <row r="50" spans="1:7">
      <c r="A50" s="4">
        <f>SUM(A32:B32,A35:B35,F61)</f>
        <v>8432.1637276246038</v>
      </c>
      <c r="B50" s="4">
        <f>SUM(C32,C35,D61:E61)</f>
        <v>8432.1441831074644</v>
      </c>
      <c r="C50" s="33" t="s">
        <v>15</v>
      </c>
      <c r="D50" s="24">
        <f>SUM(A4,A1)</f>
        <v>253</v>
      </c>
      <c r="E50" s="24">
        <f>SUM(B1,B4)</f>
        <v>448</v>
      </c>
      <c r="F50" s="24">
        <f>SUM(D50:E50)</f>
        <v>701</v>
      </c>
      <c r="G50" s="24"/>
    </row>
    <row r="51" spans="1:7">
      <c r="A51" s="4">
        <f>SUM(A32:B32,A36:B36,F62)</f>
        <v>8031.7576640527641</v>
      </c>
      <c r="B51" s="4">
        <f>SUM(C32,C36,D62:E62)</f>
        <v>8029.37088134449</v>
      </c>
      <c r="C51" s="71" t="s">
        <v>31</v>
      </c>
      <c r="D51" s="5">
        <f>SUM(A1,A5)</f>
        <v>233</v>
      </c>
      <c r="E51" s="5">
        <f>SUM(B1,B5)</f>
        <v>435</v>
      </c>
      <c r="F51" s="24">
        <f>SUM(D51:E51)</f>
        <v>668</v>
      </c>
      <c r="G51" s="24"/>
    </row>
    <row r="52" spans="1:7">
      <c r="A52" s="4">
        <f>SUM(A33:B34,F63)</f>
        <v>19028.319816596821</v>
      </c>
      <c r="B52" s="4">
        <f>SUM(C33:C34,D63:E63)</f>
        <v>19023.176593583601</v>
      </c>
      <c r="C52" s="71" t="s">
        <v>16</v>
      </c>
      <c r="D52" s="5">
        <f>SUM(A2:A3)</f>
        <v>275</v>
      </c>
      <c r="E52" s="5">
        <f>SUM(B2:B3)</f>
        <v>1134</v>
      </c>
      <c r="F52" s="24">
        <f t="shared" ref="F52:F57" si="8">SUM(D52:E52)</f>
        <v>1409</v>
      </c>
      <c r="G52" s="24"/>
    </row>
    <row r="53" spans="1:7">
      <c r="A53" s="4">
        <f>SUM(A33:B33,A35:B35,F64)</f>
        <v>16486.686697783454</v>
      </c>
      <c r="B53" s="4">
        <f>SUM(C33,C35,D64:E64)</f>
        <v>16478.493606713826</v>
      </c>
      <c r="C53" s="71" t="s">
        <v>17</v>
      </c>
      <c r="D53" s="5">
        <f>SUM(A2,A4)</f>
        <v>236</v>
      </c>
      <c r="E53" s="5">
        <f>SUM(B2,B4)</f>
        <v>990</v>
      </c>
      <c r="F53" s="24">
        <f t="shared" si="8"/>
        <v>1226</v>
      </c>
      <c r="G53" s="24"/>
    </row>
    <row r="54" spans="1:7">
      <c r="A54" s="4">
        <f>SUM(A33:B33,A36:B36,F65)</f>
        <v>16067.492429838911</v>
      </c>
      <c r="B54" s="4">
        <f>SUM(C33,C36,D65:E65)</f>
        <v>16066.759125938624</v>
      </c>
      <c r="C54" s="71" t="s">
        <v>32</v>
      </c>
      <c r="D54" s="5">
        <f>SUM(A2,A5)</f>
        <v>216</v>
      </c>
      <c r="E54" s="5">
        <f>SUM(B2,B5)</f>
        <v>977</v>
      </c>
      <c r="F54" s="24">
        <f t="shared" si="8"/>
        <v>1193</v>
      </c>
      <c r="G54" s="24"/>
    </row>
    <row r="55" spans="1:7">
      <c r="A55" s="4">
        <f>SUM(A34:B35,F66)</f>
        <v>4232.9696882766584</v>
      </c>
      <c r="B55" s="4">
        <f>SUM(C34:C35,D66:E66)</f>
        <v>4231.5343674475771</v>
      </c>
      <c r="C55" s="71" t="s">
        <v>18</v>
      </c>
      <c r="D55" s="5">
        <f>SUM(A3:A4)</f>
        <v>113</v>
      </c>
      <c r="E55" s="5">
        <f>SUM(B3:B4)</f>
        <v>280</v>
      </c>
      <c r="F55" s="24">
        <f t="shared" si="8"/>
        <v>393</v>
      </c>
      <c r="G55" s="23"/>
    </row>
    <row r="56" spans="1:7">
      <c r="A56" s="4">
        <f>SUM(A34:B34,A36:B36,F67)</f>
        <v>3852.2974274510252</v>
      </c>
      <c r="B56" s="4">
        <f>SUM(C34,C36,D67:E67)</f>
        <v>3852.1797235044278</v>
      </c>
      <c r="C56" s="71" t="s">
        <v>33</v>
      </c>
      <c r="D56" s="5">
        <f>SUM(A3,A5)</f>
        <v>93</v>
      </c>
      <c r="E56" s="5">
        <f>SUM(B3,B5)</f>
        <v>267</v>
      </c>
      <c r="F56" s="24">
        <f t="shared" si="8"/>
        <v>360</v>
      </c>
      <c r="G56" s="23"/>
    </row>
    <row r="57" spans="1:7">
      <c r="A57" s="4">
        <f>SUM(A35:B36,F68)</f>
        <v>1605.2769414221209</v>
      </c>
      <c r="B57" s="4">
        <f>SUM(C35:C36,D68:E68)</f>
        <v>1603.8896115609741</v>
      </c>
      <c r="C57" s="71" t="s">
        <v>34</v>
      </c>
      <c r="D57" s="5">
        <f>SUM(A4,A5)</f>
        <v>54</v>
      </c>
      <c r="E57" s="5">
        <f>SUM(B4,B5)</f>
        <v>123</v>
      </c>
      <c r="F57" s="24">
        <f t="shared" si="8"/>
        <v>177</v>
      </c>
      <c r="G57" s="23"/>
    </row>
    <row r="58" spans="1:7">
      <c r="G58" s="23"/>
    </row>
    <row r="59" spans="1:7">
      <c r="A59" t="s">
        <v>23</v>
      </c>
      <c r="B59" t="s">
        <v>24</v>
      </c>
      <c r="C59" s="33" t="s">
        <v>13</v>
      </c>
      <c r="D59" s="23">
        <f t="shared" ref="D59:F62" si="9">D48*LN(D48)</f>
        <v>2501.7355858957394</v>
      </c>
      <c r="E59" s="23">
        <f t="shared" si="9"/>
        <v>9337.4971832446063</v>
      </c>
      <c r="F59" s="23">
        <f t="shared" si="9"/>
        <v>12788.789239160966</v>
      </c>
      <c r="G59" s="23"/>
    </row>
    <row r="60" spans="1:7">
      <c r="A60" s="74">
        <f>100*A1/C1</f>
        <v>36.241610738255034</v>
      </c>
      <c r="B60" s="74">
        <f>100*B1/C1</f>
        <v>63.758389261744966</v>
      </c>
      <c r="C60" s="33" t="s">
        <v>14</v>
      </c>
      <c r="D60" s="23">
        <f t="shared" si="9"/>
        <v>1657.6121102623383</v>
      </c>
      <c r="E60" s="23">
        <f t="shared" si="9"/>
        <v>3779.0359278513311</v>
      </c>
      <c r="F60" s="23">
        <f t="shared" si="9"/>
        <v>5997.4600433716769</v>
      </c>
      <c r="G60" s="23"/>
    </row>
    <row r="61" spans="1:7">
      <c r="A61" s="74">
        <f>100*A2/C2</f>
        <v>17.752007136485283</v>
      </c>
      <c r="B61" s="74">
        <f>100*B2/C2</f>
        <v>82.247992863514725</v>
      </c>
      <c r="C61" s="33" t="s">
        <v>15</v>
      </c>
      <c r="D61" s="23">
        <f t="shared" si="9"/>
        <v>1399.9475406480626</v>
      </c>
      <c r="E61" s="23">
        <f t="shared" si="9"/>
        <v>2734.9473681219133</v>
      </c>
      <c r="F61" s="23">
        <f t="shared" si="9"/>
        <v>4593.3080288112478</v>
      </c>
      <c r="G61" s="24"/>
    </row>
    <row r="62" spans="1:7">
      <c r="A62" s="74">
        <f>100*A3/C3</f>
        <v>26.388888888888889</v>
      </c>
      <c r="B62" s="74">
        <f>100*B3/C3</f>
        <v>73.611111111111114</v>
      </c>
      <c r="C62" s="71" t="s">
        <v>31</v>
      </c>
      <c r="D62" s="23">
        <f t="shared" si="9"/>
        <v>1270.091959680808</v>
      </c>
      <c r="E62" s="23">
        <f t="shared" si="9"/>
        <v>2642.7755235235777</v>
      </c>
      <c r="F62" s="23">
        <f t="shared" si="9"/>
        <v>4344.8644999224789</v>
      </c>
    </row>
    <row r="63" spans="1:7">
      <c r="A63" s="74">
        <f>100*A4/C4</f>
        <v>35.238095238095241</v>
      </c>
      <c r="B63" s="74">
        <f>100*B4/C4</f>
        <v>64.761904761904759</v>
      </c>
      <c r="C63" s="33" t="s">
        <v>16</v>
      </c>
      <c r="D63" s="23">
        <f t="shared" ref="D63:F66" si="10">D52*LN(D52)</f>
        <v>1544.6120518583073</v>
      </c>
      <c r="E63" s="23">
        <f t="shared" si="10"/>
        <v>7975.9963531822486</v>
      </c>
      <c r="F63" s="23">
        <f t="shared" si="10"/>
        <v>10216.14543626524</v>
      </c>
    </row>
    <row r="64" spans="1:7">
      <c r="A64" s="89">
        <f>100*A5/C5</f>
        <v>23.611111111111111</v>
      </c>
      <c r="B64" s="89">
        <f>100*B5/C5</f>
        <v>76.388888888888886</v>
      </c>
      <c r="C64" s="33" t="s">
        <v>17</v>
      </c>
      <c r="D64" s="23">
        <f t="shared" si="10"/>
        <v>1289.4643059860441</v>
      </c>
      <c r="E64" s="23">
        <f t="shared" si="10"/>
        <v>6828.7278936973489</v>
      </c>
      <c r="F64" s="23">
        <f t="shared" si="10"/>
        <v>8718.7138548242892</v>
      </c>
    </row>
    <row r="65" spans="1:6">
      <c r="A65" s="90">
        <f t="shared" ref="A65:B69" si="11">100*A1/A$6</f>
        <v>39.633027522935777</v>
      </c>
      <c r="B65" s="90">
        <f t="shared" si="11"/>
        <v>23.213194868662185</v>
      </c>
      <c r="C65" s="71" t="s">
        <v>32</v>
      </c>
      <c r="D65" s="23">
        <f t="shared" si="10"/>
        <v>1161.0601360597798</v>
      </c>
      <c r="E65" s="23">
        <f t="shared" si="10"/>
        <v>6726.1434590457984</v>
      </c>
      <c r="F65" s="23">
        <f t="shared" si="10"/>
        <v>8451.4821215628144</v>
      </c>
    </row>
    <row r="66" spans="1:6">
      <c r="A66" s="90">
        <f t="shared" si="11"/>
        <v>36.513761467889907</v>
      </c>
      <c r="B66" s="90">
        <f t="shared" si="11"/>
        <v>56.322541233964571</v>
      </c>
      <c r="C66" s="71" t="s">
        <v>18</v>
      </c>
      <c r="D66" s="23">
        <f t="shared" si="10"/>
        <v>534.19482351449449</v>
      </c>
      <c r="E66" s="23">
        <f t="shared" si="10"/>
        <v>1577.7410888873899</v>
      </c>
      <c r="F66" s="23">
        <f t="shared" si="10"/>
        <v>2347.7071774646197</v>
      </c>
    </row>
    <row r="67" spans="1:6">
      <c r="A67" s="90">
        <f t="shared" si="11"/>
        <v>13.944954128440367</v>
      </c>
      <c r="B67" s="90">
        <f t="shared" si="11"/>
        <v>12.950519242516799</v>
      </c>
      <c r="C67" s="71" t="s">
        <v>33</v>
      </c>
      <c r="D67" s="23">
        <f t="shared" ref="D67:F68" si="12">D56*LN(D56)</f>
        <v>421.53175286325285</v>
      </c>
      <c r="E67" s="23">
        <f t="shared" si="12"/>
        <v>1491.7953917928667</v>
      </c>
      <c r="F67" s="23">
        <f t="shared" si="12"/>
        <v>2118.9974513220559</v>
      </c>
    </row>
    <row r="68" spans="1:6">
      <c r="A68" s="90">
        <f t="shared" si="11"/>
        <v>6.7889908256880735</v>
      </c>
      <c r="B68" s="90">
        <f t="shared" si="11"/>
        <v>4.1539401343921805</v>
      </c>
      <c r="C68" s="71" t="s">
        <v>34</v>
      </c>
      <c r="D68" s="23">
        <f t="shared" si="12"/>
        <v>215.40513851447082</v>
      </c>
      <c r="E68" s="23">
        <f t="shared" si="12"/>
        <v>591.89867571080731</v>
      </c>
      <c r="F68" s="23">
        <f t="shared" si="12"/>
        <v>916.17850266556775</v>
      </c>
    </row>
    <row r="69" spans="1:6">
      <c r="A69" s="90">
        <f t="shared" si="11"/>
        <v>3.1192660550458715</v>
      </c>
      <c r="B69" s="90">
        <f t="shared" si="11"/>
        <v>3.3598045204642637</v>
      </c>
      <c r="C69" s="71"/>
    </row>
  </sheetData>
  <mergeCells count="1">
    <mergeCell ref="E21:J23"/>
  </mergeCells>
  <phoneticPr fontId="0" type="noConversion"/>
  <pageMargins left="0.75" right="0.75" top="1" bottom="1" header="0.5" footer="0.5"/>
  <pageSetup paperSize="9" orientation="portrait" horizontalDpi="300" verticalDpi="3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G34"/>
  <sheetViews>
    <sheetView workbookViewId="0">
      <selection activeCell="B12" sqref="B12"/>
    </sheetView>
  </sheetViews>
  <sheetFormatPr defaultRowHeight="12.75"/>
  <cols>
    <col min="1" max="1" width="5.85546875" customWidth="1"/>
    <col min="6" max="7" width="9" customWidth="1"/>
  </cols>
  <sheetData>
    <row r="1" spans="1:7">
      <c r="B1" s="54" t="s">
        <v>38</v>
      </c>
      <c r="C1" s="54" t="s">
        <v>39</v>
      </c>
    </row>
    <row r="2" spans="1:7">
      <c r="A2" t="s">
        <v>40</v>
      </c>
      <c r="B2" s="20">
        <v>21</v>
      </c>
      <c r="C2" s="20">
        <v>9</v>
      </c>
    </row>
    <row r="3" spans="1:7">
      <c r="A3" t="s">
        <v>41</v>
      </c>
      <c r="B3" s="20">
        <v>174</v>
      </c>
      <c r="C3" s="20">
        <v>160</v>
      </c>
    </row>
    <row r="4" spans="1:7">
      <c r="A4" t="s">
        <v>42</v>
      </c>
      <c r="B4" s="20">
        <v>9.1999999999999993</v>
      </c>
      <c r="C4" s="20">
        <v>3.8</v>
      </c>
    </row>
    <row r="5" spans="1:7">
      <c r="A5" s="86" t="s">
        <v>43</v>
      </c>
      <c r="B5" s="72">
        <f>(B3-C3)/(B33*B34)^0.5</f>
        <v>4.3725993236472229</v>
      </c>
      <c r="F5" s="43"/>
      <c r="G5" s="43"/>
    </row>
    <row r="6" spans="1:7" ht="14.25" customHeight="1">
      <c r="A6" t="s">
        <v>22</v>
      </c>
      <c r="B6">
        <f>B2+C2-2</f>
        <v>28</v>
      </c>
      <c r="F6" s="84"/>
      <c r="G6" s="85"/>
    </row>
    <row r="7" spans="1:7" ht="12" customHeight="1">
      <c r="F7" s="84"/>
      <c r="G7" s="85"/>
    </row>
    <row r="8" spans="1:7" ht="12" customHeight="1">
      <c r="A8" t="s">
        <v>44</v>
      </c>
      <c r="B8">
        <f>B4^2*(B2-1)</f>
        <v>1692.7999999999997</v>
      </c>
      <c r="C8">
        <f>C4^2*(C2-1)</f>
        <v>115.52</v>
      </c>
      <c r="D8">
        <f>SUM(B8:C8)</f>
        <v>1808.3199999999997</v>
      </c>
      <c r="F8" s="84"/>
      <c r="G8" s="85"/>
    </row>
    <row r="9" spans="1:7" ht="12" customHeight="1">
      <c r="A9" t="s">
        <v>45</v>
      </c>
      <c r="D9" s="95">
        <f>(D8/(B2+C2-2))^0.5</f>
        <v>8.0363460069149042</v>
      </c>
      <c r="F9" s="84"/>
      <c r="G9" s="85"/>
    </row>
    <row r="10" spans="1:7" ht="12" customHeight="1">
      <c r="F10" s="84"/>
      <c r="G10" s="85"/>
    </row>
    <row r="12" spans="1:7" ht="14.25" customHeight="1">
      <c r="F12" s="82"/>
      <c r="G12" s="83"/>
    </row>
    <row r="13" spans="1:7" ht="14.25" customHeight="1">
      <c r="F13" s="82"/>
      <c r="G13" s="83"/>
    </row>
    <row r="14" spans="1:7" ht="14.25" customHeight="1">
      <c r="F14" s="82"/>
      <c r="G14" s="83"/>
    </row>
    <row r="15" spans="1:7" ht="14.25" customHeight="1">
      <c r="A15" s="65"/>
      <c r="B15" s="65"/>
      <c r="C15" s="65"/>
      <c r="D15" s="65"/>
      <c r="F15" s="82"/>
      <c r="G15" s="83"/>
    </row>
    <row r="16" spans="1:7" ht="14.25" customHeight="1">
      <c r="A16" s="65"/>
      <c r="B16" s="65"/>
      <c r="C16" s="65"/>
      <c r="D16" s="65"/>
      <c r="F16" s="84"/>
      <c r="G16" s="85"/>
    </row>
    <row r="17" spans="1:7">
      <c r="A17" s="65"/>
      <c r="B17" s="65"/>
      <c r="C17" s="65"/>
      <c r="D17" s="65"/>
      <c r="F17" s="43"/>
      <c r="G17" s="43"/>
    </row>
    <row r="18" spans="1:7">
      <c r="A18" s="65"/>
      <c r="B18" s="67"/>
      <c r="C18" s="67"/>
      <c r="D18" s="67"/>
    </row>
    <row r="19" spans="1:7">
      <c r="A19" s="65"/>
      <c r="B19" s="65"/>
      <c r="C19" s="65"/>
      <c r="D19" s="65"/>
    </row>
    <row r="20" spans="1:7">
      <c r="A20" s="65"/>
      <c r="B20" s="65"/>
      <c r="C20" s="65"/>
      <c r="D20" s="65"/>
    </row>
    <row r="21" spans="1:7">
      <c r="A21" s="65"/>
      <c r="B21" s="67"/>
      <c r="C21" s="67"/>
      <c r="D21" s="67"/>
    </row>
    <row r="22" spans="1:7">
      <c r="A22" s="65"/>
      <c r="B22" s="67"/>
      <c r="C22" s="67"/>
      <c r="D22" s="67"/>
    </row>
    <row r="23" spans="1:7">
      <c r="A23" s="65"/>
      <c r="B23" s="67"/>
      <c r="C23" s="67"/>
      <c r="D23" s="67"/>
    </row>
    <row r="24" spans="1:7">
      <c r="A24" s="65"/>
      <c r="B24" s="67"/>
      <c r="C24" s="67"/>
      <c r="D24" s="67"/>
    </row>
    <row r="25" spans="1:7">
      <c r="A25" s="65"/>
      <c r="B25" s="67"/>
      <c r="C25" s="67"/>
      <c r="D25" s="67"/>
    </row>
    <row r="26" spans="1:7">
      <c r="A26" s="65"/>
      <c r="B26" s="67"/>
      <c r="C26" s="67"/>
      <c r="D26" s="67"/>
    </row>
    <row r="33" spans="2:2">
      <c r="B33" s="87">
        <f>((B2-1)*B4^2+(C2-1)*C4^2)/((B2+C2-2))</f>
        <v>64.582857142857137</v>
      </c>
    </row>
    <row r="34" spans="2:2">
      <c r="B34" s="87">
        <f>1/B2+1/C2</f>
        <v>0.15873015873015872</v>
      </c>
    </row>
  </sheetData>
  <phoneticPr fontId="25" type="noConversion"/>
  <pageMargins left="0.75" right="0.75" top="1" bottom="1" header="0.5" footer="0.5"/>
  <pageSetup paperSize="9" orientation="portrait" horizontalDpi="4294967293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Arkusze</vt:lpstr>
      </vt:variant>
      <vt:variant>
        <vt:i4>8</vt:i4>
      </vt:variant>
    </vt:vector>
  </HeadingPairs>
  <TitlesOfParts>
    <vt:vector size="8" baseType="lpstr">
      <vt:lpstr>Informacja</vt:lpstr>
      <vt:lpstr>n,n</vt:lpstr>
      <vt:lpstr>2x2</vt:lpstr>
      <vt:lpstr>2x3</vt:lpstr>
      <vt:lpstr>3x3</vt:lpstr>
      <vt:lpstr>2x4</vt:lpstr>
      <vt:lpstr>2x5</vt:lpstr>
      <vt:lpstr>Test 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Romuald Stupnicki AWF</dc:creator>
  <cp:lastModifiedBy>DOM</cp:lastModifiedBy>
  <dcterms:created xsi:type="dcterms:W3CDTF">2002-09-27T05:29:33Z</dcterms:created>
  <dcterms:modified xsi:type="dcterms:W3CDTF">2018-11-16T14:41:30Z</dcterms:modified>
</cp:coreProperties>
</file>